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defaultThemeVersion="124226"/>
  <mc:AlternateContent xmlns:mc="http://schemas.openxmlformats.org/markup-compatibility/2006">
    <mc:Choice Requires="x15">
      <x15ac:absPath xmlns:x15ac="http://schemas.microsoft.com/office/spreadsheetml/2010/11/ac" url="C:\Users\GAMER CORE I5\Downloads\"/>
    </mc:Choice>
  </mc:AlternateContent>
  <xr:revisionPtr revIDLastSave="0" documentId="13_ncr:1_{5E6E9764-0A59-47DC-9B15-AAE6494EA4E7}" xr6:coauthVersionLast="47" xr6:coauthVersionMax="47" xr10:uidLastSave="{00000000-0000-0000-0000-000000000000}"/>
  <bookViews>
    <workbookView xWindow="-108" yWindow="-108" windowWidth="23256" windowHeight="12456" activeTab="2"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R86" i="9" s="1"/>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R71" i="9"/>
  <c r="I71" i="9"/>
  <c r="N70" i="9"/>
  <c r="L70" i="9"/>
  <c r="K70" i="9"/>
  <c r="R70" i="9" s="1"/>
  <c r="I70" i="9"/>
  <c r="N69" i="9"/>
  <c r="L69" i="9"/>
  <c r="K69" i="9"/>
  <c r="I69" i="9"/>
  <c r="N68" i="9"/>
  <c r="L68" i="9"/>
  <c r="K68" i="9"/>
  <c r="I68" i="9"/>
  <c r="N67" i="9"/>
  <c r="L67" i="9"/>
  <c r="K67" i="9"/>
  <c r="R67" i="9" s="1"/>
  <c r="I67" i="9"/>
  <c r="N66" i="9"/>
  <c r="L66" i="9"/>
  <c r="K66" i="9"/>
  <c r="R66" i="9" s="1"/>
  <c r="I66" i="9"/>
  <c r="N65" i="9"/>
  <c r="L65" i="9"/>
  <c r="K65" i="9"/>
  <c r="R65" i="9" s="1"/>
  <c r="I65" i="9"/>
  <c r="N64" i="9"/>
  <c r="L64" i="9"/>
  <c r="K64" i="9"/>
  <c r="I64" i="9"/>
  <c r="N63" i="9"/>
  <c r="L63" i="9"/>
  <c r="K63" i="9"/>
  <c r="R63" i="9" s="1"/>
  <c r="I63" i="9"/>
  <c r="N62" i="9"/>
  <c r="L62" i="9"/>
  <c r="K62" i="9"/>
  <c r="R62" i="9" s="1"/>
  <c r="I62" i="9"/>
  <c r="N61" i="9"/>
  <c r="L61" i="9"/>
  <c r="K61" i="9"/>
  <c r="R61" i="9"/>
  <c r="I61" i="9"/>
  <c r="N60" i="9"/>
  <c r="R60" i="9" s="1"/>
  <c r="L60" i="9"/>
  <c r="K60" i="9"/>
  <c r="I60" i="9"/>
  <c r="N59" i="9"/>
  <c r="L59" i="9"/>
  <c r="K59" i="9"/>
  <c r="R59" i="9"/>
  <c r="I59" i="9"/>
  <c r="N58" i="9"/>
  <c r="R58" i="9" s="1"/>
  <c r="L58" i="9"/>
  <c r="K58" i="9"/>
  <c r="I58" i="9"/>
  <c r="N57" i="9"/>
  <c r="L57" i="9"/>
  <c r="K57" i="9"/>
  <c r="R57" i="9" s="1"/>
  <c r="I57" i="9"/>
  <c r="N56" i="9"/>
  <c r="L56" i="9"/>
  <c r="K56" i="9"/>
  <c r="I56" i="9"/>
  <c r="N55" i="9"/>
  <c r="L55" i="9"/>
  <c r="K55" i="9"/>
  <c r="R55" i="9" s="1"/>
  <c r="I55" i="9"/>
  <c r="N54" i="9"/>
  <c r="L54" i="9"/>
  <c r="K54" i="9"/>
  <c r="R54" i="9" s="1"/>
  <c r="I54" i="9"/>
  <c r="N53" i="9"/>
  <c r="L53" i="9"/>
  <c r="K53" i="9"/>
  <c r="R53" i="9" s="1"/>
  <c r="I53" i="9"/>
  <c r="N52" i="9"/>
  <c r="L52" i="9"/>
  <c r="K52" i="9"/>
  <c r="I52" i="9"/>
  <c r="N51" i="9"/>
  <c r="L51" i="9"/>
  <c r="K51" i="9"/>
  <c r="R51" i="9"/>
  <c r="I51" i="9"/>
  <c r="N50" i="9"/>
  <c r="L50" i="9"/>
  <c r="K50" i="9"/>
  <c r="R50" i="9" s="1"/>
  <c r="I50" i="9"/>
  <c r="N49" i="9"/>
  <c r="L49" i="9"/>
  <c r="K49" i="9"/>
  <c r="R49" i="9"/>
  <c r="I49" i="9"/>
  <c r="N48" i="9"/>
  <c r="L48" i="9"/>
  <c r="K48" i="9"/>
  <c r="I48" i="9"/>
  <c r="N47" i="9"/>
  <c r="L47" i="9"/>
  <c r="K47" i="9"/>
  <c r="R47" i="9"/>
  <c r="I47" i="9"/>
  <c r="N46" i="9"/>
  <c r="L46" i="9"/>
  <c r="K46" i="9"/>
  <c r="R46" i="9" s="1"/>
  <c r="I46" i="9"/>
  <c r="N45" i="9"/>
  <c r="L45" i="9"/>
  <c r="K45" i="9"/>
  <c r="R45" i="9" s="1"/>
  <c r="I45" i="9"/>
  <c r="N44" i="9"/>
  <c r="L44" i="9"/>
  <c r="K44" i="9"/>
  <c r="I44" i="9"/>
  <c r="N43" i="9"/>
  <c r="L43" i="9"/>
  <c r="K43" i="9"/>
  <c r="R43" i="9" s="1"/>
  <c r="I43" i="9"/>
  <c r="N42" i="9"/>
  <c r="L42" i="9"/>
  <c r="K42" i="9"/>
  <c r="R42" i="9" s="1"/>
  <c r="I42" i="9"/>
  <c r="N41" i="9"/>
  <c r="L41" i="9"/>
  <c r="K41" i="9"/>
  <c r="I41" i="9"/>
  <c r="N40" i="9"/>
  <c r="L40" i="9"/>
  <c r="K40" i="9"/>
  <c r="I40" i="9"/>
  <c r="N39" i="9"/>
  <c r="L39" i="9"/>
  <c r="K39" i="9"/>
  <c r="R39" i="9"/>
  <c r="I39" i="9"/>
  <c r="N38" i="9"/>
  <c r="R38" i="9" s="1"/>
  <c r="L38" i="9"/>
  <c r="K38" i="9"/>
  <c r="I38" i="9"/>
  <c r="N37" i="9"/>
  <c r="R37" i="9" s="1"/>
  <c r="L37" i="9"/>
  <c r="K37" i="9"/>
  <c r="I37" i="9"/>
  <c r="N36" i="9"/>
  <c r="L36" i="9"/>
  <c r="K36" i="9"/>
  <c r="I36" i="9"/>
  <c r="N35" i="9"/>
  <c r="L35" i="9"/>
  <c r="K35" i="9"/>
  <c r="R35" i="9"/>
  <c r="I35" i="9"/>
  <c r="N34" i="9"/>
  <c r="L34" i="9"/>
  <c r="K34" i="9"/>
  <c r="R34" i="9" s="1"/>
  <c r="I34" i="9"/>
  <c r="N33" i="9"/>
  <c r="L33" i="9"/>
  <c r="K33" i="9"/>
  <c r="R33" i="9" s="1"/>
  <c r="I33" i="9"/>
  <c r="N32" i="9"/>
  <c r="L32" i="9"/>
  <c r="K32" i="9"/>
  <c r="I32" i="9"/>
  <c r="N31" i="9"/>
  <c r="L31" i="9"/>
  <c r="K31" i="9"/>
  <c r="I31" i="9"/>
  <c r="N30" i="9"/>
  <c r="L30" i="9"/>
  <c r="K30" i="9"/>
  <c r="I30" i="9"/>
  <c r="N29" i="9"/>
  <c r="L29" i="9"/>
  <c r="K29" i="9"/>
  <c r="I29" i="9"/>
  <c r="N28" i="9"/>
  <c r="L28" i="9"/>
  <c r="K28" i="9"/>
  <c r="I28" i="9"/>
  <c r="N27" i="9"/>
  <c r="L27" i="9"/>
  <c r="K27" i="9"/>
  <c r="R27" i="9"/>
  <c r="I27" i="9"/>
  <c r="N26" i="9"/>
  <c r="L26" i="9"/>
  <c r="K26" i="9"/>
  <c r="I26" i="9"/>
  <c r="N25" i="9"/>
  <c r="L25" i="9"/>
  <c r="K25" i="9"/>
  <c r="I25" i="9"/>
  <c r="N24" i="9"/>
  <c r="L24" i="9"/>
  <c r="K24" i="9"/>
  <c r="I24" i="9"/>
  <c r="N23" i="9"/>
  <c r="L23" i="9"/>
  <c r="K23" i="9"/>
  <c r="R23" i="9"/>
  <c r="I23" i="9"/>
  <c r="N22" i="9"/>
  <c r="L22" i="9"/>
  <c r="K22" i="9"/>
  <c r="R22" i="9" s="1"/>
  <c r="I22" i="9"/>
  <c r="N21" i="9"/>
  <c r="L21" i="9"/>
  <c r="K21" i="9"/>
  <c r="I21" i="9"/>
  <c r="N20" i="9"/>
  <c r="L20" i="9"/>
  <c r="K20" i="9"/>
  <c r="I20" i="9"/>
  <c r="N19" i="9"/>
  <c r="L19" i="9"/>
  <c r="K19" i="9"/>
  <c r="R19" i="9"/>
  <c r="I19" i="9"/>
  <c r="N18" i="9"/>
  <c r="L18" i="9"/>
  <c r="K18" i="9"/>
  <c r="I18" i="9"/>
  <c r="N17" i="9"/>
  <c r="L17" i="9"/>
  <c r="K17" i="9"/>
  <c r="I17" i="9"/>
  <c r="N16" i="9"/>
  <c r="L16" i="9"/>
  <c r="K16" i="9"/>
  <c r="I16" i="9"/>
  <c r="A12" i="9"/>
  <c r="N15" i="9"/>
  <c r="L15" i="9"/>
  <c r="K15" i="9"/>
  <c r="I15" i="9"/>
  <c r="N14" i="9"/>
  <c r="L14" i="9"/>
  <c r="K14" i="9"/>
  <c r="I14" i="9"/>
  <c r="N13" i="9"/>
  <c r="L13" i="9"/>
  <c r="K13" i="9"/>
  <c r="I13" i="9"/>
  <c r="N12" i="9"/>
  <c r="R12" i="9" s="1"/>
  <c r="L12" i="9"/>
  <c r="K12" i="9"/>
  <c r="I12" i="9"/>
  <c r="N10" i="9"/>
  <c r="R10" i="9" s="1"/>
  <c r="L10" i="9"/>
  <c r="K10" i="9"/>
  <c r="I10" i="9"/>
  <c r="I11" i="9"/>
  <c r="I9" i="9"/>
  <c r="I8" i="9"/>
  <c r="R74" i="9"/>
  <c r="R75" i="9"/>
  <c r="R78" i="9"/>
  <c r="R79" i="9"/>
  <c r="R82" i="9"/>
  <c r="R83" i="9"/>
  <c r="R87" i="9"/>
  <c r="R17" i="9"/>
  <c r="R18" i="9"/>
  <c r="R21" i="9"/>
  <c r="R15"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M10" i="15" s="1"/>
  <c r="H11" i="15"/>
  <c r="H12" i="15"/>
  <c r="H13" i="15"/>
  <c r="H14" i="15"/>
  <c r="H15" i="15"/>
  <c r="H16" i="15"/>
  <c r="H17" i="15"/>
  <c r="H18" i="15"/>
  <c r="H19" i="15"/>
  <c r="M19" i="15" s="1"/>
  <c r="H20" i="15"/>
  <c r="H21" i="15"/>
  <c r="H22" i="15"/>
  <c r="H23" i="15"/>
  <c r="H24" i="15"/>
  <c r="H25" i="15"/>
  <c r="H26" i="15"/>
  <c r="H27" i="15"/>
  <c r="H28" i="15"/>
  <c r="M28" i="15" s="1"/>
  <c r="N28" i="15" s="1"/>
  <c r="D28" i="31" s="1"/>
  <c r="F28" i="36" s="1"/>
  <c r="L9" i="15"/>
  <c r="K10" i="15"/>
  <c r="L10" i="15"/>
  <c r="K11" i="15"/>
  <c r="L11" i="15"/>
  <c r="K12" i="15"/>
  <c r="M12" i="15" s="1"/>
  <c r="D12" i="36" s="1"/>
  <c r="L12" i="15"/>
  <c r="K13" i="15"/>
  <c r="L13" i="15"/>
  <c r="K14" i="15"/>
  <c r="L14" i="15"/>
  <c r="K15" i="15"/>
  <c r="M15" i="15" s="1"/>
  <c r="L15" i="15"/>
  <c r="K16" i="15"/>
  <c r="L16" i="15"/>
  <c r="K17" i="15"/>
  <c r="L17" i="15"/>
  <c r="K18" i="15"/>
  <c r="L18" i="15"/>
  <c r="K19" i="15"/>
  <c r="L19" i="15"/>
  <c r="K20" i="15"/>
  <c r="L20" i="15"/>
  <c r="K21" i="15"/>
  <c r="L21" i="15"/>
  <c r="K22" i="15"/>
  <c r="L22" i="15"/>
  <c r="K23" i="15"/>
  <c r="L23" i="15"/>
  <c r="K24" i="15"/>
  <c r="L24" i="15"/>
  <c r="K25" i="15"/>
  <c r="L25" i="15"/>
  <c r="K26" i="15"/>
  <c r="L26" i="15"/>
  <c r="K27" i="15"/>
  <c r="M27" i="15" s="1"/>
  <c r="D80" i="9" s="1"/>
  <c r="L27" i="15"/>
  <c r="K28" i="15"/>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F12" i="15" s="1"/>
  <c r="C12" i="31" s="1"/>
  <c r="D13" i="15"/>
  <c r="E13" i="15" s="1"/>
  <c r="D14" i="15"/>
  <c r="F14" i="15" s="1"/>
  <c r="C14" i="31" s="1"/>
  <c r="D15" i="15"/>
  <c r="F15" i="15" s="1"/>
  <c r="C15" i="31" s="1"/>
  <c r="D16" i="15"/>
  <c r="D17" i="15"/>
  <c r="D18" i="15"/>
  <c r="D19" i="15"/>
  <c r="F19" i="15" s="1"/>
  <c r="C19" i="31" s="1"/>
  <c r="D20" i="15"/>
  <c r="E20" i="15" s="1"/>
  <c r="C20" i="36" s="1"/>
  <c r="D21" i="15"/>
  <c r="D22" i="15"/>
  <c r="E22" i="15" s="1"/>
  <c r="C60" i="9" s="1"/>
  <c r="D23" i="15"/>
  <c r="E23" i="15" s="1"/>
  <c r="C64" i="9" s="1"/>
  <c r="D24" i="15"/>
  <c r="F24" i="15" s="1"/>
  <c r="C24" i="31" s="1"/>
  <c r="E24" i="36" s="1"/>
  <c r="D25" i="15"/>
  <c r="E25" i="15" s="1"/>
  <c r="D26" i="15"/>
  <c r="E26" i="15" s="1"/>
  <c r="C26" i="36" s="1"/>
  <c r="D27" i="15"/>
  <c r="E27" i="15" s="1"/>
  <c r="D28" i="15"/>
  <c r="E21" i="15"/>
  <c r="C21" i="36" s="1"/>
  <c r="E17" i="15"/>
  <c r="C17" i="36" s="1"/>
  <c r="C40" i="9"/>
  <c r="E24" i="15"/>
  <c r="C68" i="9" s="1"/>
  <c r="E18" i="15"/>
  <c r="C44" i="9" s="1"/>
  <c r="E10" i="15"/>
  <c r="C12" i="9"/>
  <c r="M17" i="15"/>
  <c r="D17" i="36" s="1"/>
  <c r="M16" i="15"/>
  <c r="N16" i="15" s="1"/>
  <c r="D16" i="31" s="1"/>
  <c r="F16" i="36" s="1"/>
  <c r="M22" i="15"/>
  <c r="D22" i="36" s="1"/>
  <c r="E10" i="30"/>
  <c r="B12" i="9" s="1"/>
  <c r="E11" i="30"/>
  <c r="B11" i="35" s="1"/>
  <c r="E12" i="30"/>
  <c r="B12" i="15" s="1"/>
  <c r="E13" i="30"/>
  <c r="B24" i="9" s="1"/>
  <c r="E14" i="30"/>
  <c r="B28" i="9" s="1"/>
  <c r="E15" i="30"/>
  <c r="B32" i="9" s="1"/>
  <c r="E16" i="30"/>
  <c r="B36" i="9" s="1"/>
  <c r="E17" i="30"/>
  <c r="B17" i="36" s="1"/>
  <c r="E18" i="30"/>
  <c r="B18" i="15" s="1"/>
  <c r="E19" i="30"/>
  <c r="B48" i="9" s="1"/>
  <c r="E20" i="30"/>
  <c r="B52" i="9" s="1"/>
  <c r="E21" i="30"/>
  <c r="B21" i="35" s="1"/>
  <c r="E22" i="30"/>
  <c r="B22" i="36" s="1"/>
  <c r="E23" i="30"/>
  <c r="B23" i="35" s="1"/>
  <c r="E24" i="30"/>
  <c r="B24" i="15" s="1"/>
  <c r="E25" i="30"/>
  <c r="B72" i="9" s="1"/>
  <c r="E26" i="30"/>
  <c r="B76" i="9" s="1"/>
  <c r="E27" i="30"/>
  <c r="B27" i="35" s="1"/>
  <c r="E28" i="30"/>
  <c r="B84" i="9" s="1"/>
  <c r="E9" i="30"/>
  <c r="B8" i="9" s="1"/>
  <c r="D36" i="9"/>
  <c r="C10" i="36"/>
  <c r="D2" i="33"/>
  <c r="D1" i="33"/>
  <c r="D2" i="36"/>
  <c r="D1" i="36"/>
  <c r="D2" i="35"/>
  <c r="D1" i="35"/>
  <c r="D2" i="9"/>
  <c r="D1" i="9"/>
  <c r="D2" i="31"/>
  <c r="D1" i="31"/>
  <c r="D2" i="15"/>
  <c r="D2" i="20"/>
  <c r="D1" i="20"/>
  <c r="A28" i="36"/>
  <c r="A27" i="36"/>
  <c r="A26" i="36"/>
  <c r="A25" i="36"/>
  <c r="A24" i="36"/>
  <c r="A23" i="36"/>
  <c r="A22" i="36"/>
  <c r="A21" i="36"/>
  <c r="A20" i="36"/>
  <c r="A19" i="36"/>
  <c r="A18" i="36"/>
  <c r="A17" i="36"/>
  <c r="A16" i="36"/>
  <c r="A15" i="36"/>
  <c r="A14" i="36"/>
  <c r="A13" i="36"/>
  <c r="A12" i="36"/>
  <c r="A11" i="36"/>
  <c r="A10" i="36"/>
  <c r="A9" i="36"/>
  <c r="B28" i="35"/>
  <c r="A28" i="35"/>
  <c r="A27" i="35"/>
  <c r="A26" i="35"/>
  <c r="A25" i="35"/>
  <c r="A24" i="35"/>
  <c r="A23" i="35"/>
  <c r="A22" i="35"/>
  <c r="A21" i="35"/>
  <c r="A20" i="35"/>
  <c r="A19" i="35"/>
  <c r="A18" i="35"/>
  <c r="A17" i="35"/>
  <c r="A16" i="35"/>
  <c r="A15" i="35"/>
  <c r="A14" i="35"/>
  <c r="A13" i="35"/>
  <c r="A12" i="35"/>
  <c r="A11" i="35"/>
  <c r="A10" i="35"/>
  <c r="A9" i="35"/>
  <c r="N8" i="9"/>
  <c r="N9" i="9"/>
  <c r="N11" i="9"/>
  <c r="A8" i="9"/>
  <c r="K9" i="9"/>
  <c r="K11" i="9"/>
  <c r="R11" i="9" s="1"/>
  <c r="K8" i="9"/>
  <c r="R8" i="9"/>
  <c r="F10" i="15"/>
  <c r="C10" i="31"/>
  <c r="F17" i="15"/>
  <c r="C17" i="31" s="1"/>
  <c r="F18" i="15"/>
  <c r="C18" i="31" s="1"/>
  <c r="F21" i="15"/>
  <c r="C21" i="31" s="1"/>
  <c r="F27" i="15"/>
  <c r="C27" i="31" s="1"/>
  <c r="A10" i="31"/>
  <c r="A11" i="31"/>
  <c r="A12" i="31"/>
  <c r="A13" i="31"/>
  <c r="A14" i="31"/>
  <c r="A15" i="31"/>
  <c r="A16" i="31"/>
  <c r="A17" i="31"/>
  <c r="A18" i="31"/>
  <c r="A19" i="31"/>
  <c r="A20" i="31"/>
  <c r="A21" i="31"/>
  <c r="A22" i="31"/>
  <c r="B22" i="31"/>
  <c r="A23" i="31"/>
  <c r="A24" i="31"/>
  <c r="A25" i="31"/>
  <c r="A26" i="31"/>
  <c r="A27" i="31"/>
  <c r="A28" i="31"/>
  <c r="A17" i="15"/>
  <c r="A18" i="15"/>
  <c r="A19" i="15"/>
  <c r="A20" i="15"/>
  <c r="A21" i="15"/>
  <c r="A22" i="15"/>
  <c r="A23" i="15"/>
  <c r="A24" i="15"/>
  <c r="A25" i="15"/>
  <c r="A26" i="15"/>
  <c r="A27" i="15"/>
  <c r="A28" i="15"/>
  <c r="A9" i="31"/>
  <c r="A16" i="15"/>
  <c r="A15" i="15"/>
  <c r="A14" i="15"/>
  <c r="A13" i="15"/>
  <c r="A12" i="15"/>
  <c r="A11" i="15"/>
  <c r="A10" i="15"/>
  <c r="A9" i="15"/>
  <c r="R85" i="9" l="1"/>
  <c r="R84" i="9"/>
  <c r="R81" i="9"/>
  <c r="R80" i="9"/>
  <c r="T80" i="9"/>
  <c r="T81" i="9" s="1"/>
  <c r="T82" i="9" s="1"/>
  <c r="T83" i="9" s="1"/>
  <c r="D27" i="35" s="1"/>
  <c r="F27" i="35" s="1"/>
  <c r="R77" i="9"/>
  <c r="R76" i="9"/>
  <c r="R73" i="9"/>
  <c r="R72" i="9"/>
  <c r="R69" i="9"/>
  <c r="R68" i="9"/>
  <c r="S68" i="9"/>
  <c r="R64" i="9"/>
  <c r="S64" i="9"/>
  <c r="S65" i="9" s="1"/>
  <c r="S66" i="9" s="1"/>
  <c r="S67" i="9" s="1"/>
  <c r="U64" i="9" s="1"/>
  <c r="S60" i="9"/>
  <c r="S61" i="9" s="1"/>
  <c r="S62" i="9" s="1"/>
  <c r="S63" i="9" s="1"/>
  <c r="H22" i="36" s="1"/>
  <c r="J22" i="36" s="1"/>
  <c r="R56" i="9"/>
  <c r="R52" i="9"/>
  <c r="R48" i="9"/>
  <c r="R44" i="9"/>
  <c r="S44" i="9"/>
  <c r="S45" i="9" s="1"/>
  <c r="S46" i="9" s="1"/>
  <c r="S47" i="9" s="1"/>
  <c r="H18" i="36" s="1"/>
  <c r="J18" i="36" s="1"/>
  <c r="R41" i="9"/>
  <c r="R40" i="9"/>
  <c r="S40" i="9"/>
  <c r="S41" i="9" s="1"/>
  <c r="S42" i="9" s="1"/>
  <c r="S43" i="9" s="1"/>
  <c r="H17" i="36" s="1"/>
  <c r="J17" i="36" s="1"/>
  <c r="R36" i="9"/>
  <c r="T36" i="9"/>
  <c r="T37" i="9" s="1"/>
  <c r="T38" i="9" s="1"/>
  <c r="T39" i="9" s="1"/>
  <c r="V36" i="9" s="1"/>
  <c r="R32" i="9"/>
  <c r="R31" i="9"/>
  <c r="R30" i="9"/>
  <c r="R29" i="9"/>
  <c r="R28" i="9"/>
  <c r="R26" i="9"/>
  <c r="R25" i="9"/>
  <c r="R24" i="9"/>
  <c r="R20" i="9"/>
  <c r="R16" i="9"/>
  <c r="R14" i="9"/>
  <c r="R13" i="9"/>
  <c r="R9" i="9"/>
  <c r="D27" i="36"/>
  <c r="N27" i="15"/>
  <c r="D27" i="31" s="1"/>
  <c r="F27" i="36" s="1"/>
  <c r="M26" i="15"/>
  <c r="N26" i="15" s="1"/>
  <c r="D26" i="31" s="1"/>
  <c r="F26" i="36" s="1"/>
  <c r="F26" i="15"/>
  <c r="C26" i="31" s="1"/>
  <c r="E26" i="36" s="1"/>
  <c r="M25" i="15"/>
  <c r="F25" i="15"/>
  <c r="C25" i="31" s="1"/>
  <c r="E25" i="31" s="1"/>
  <c r="G25" i="36" s="1"/>
  <c r="M24" i="15"/>
  <c r="D68" i="9"/>
  <c r="T68" i="9" s="1"/>
  <c r="T69" i="9" s="1"/>
  <c r="T70" i="9" s="1"/>
  <c r="T71" i="9" s="1"/>
  <c r="I24" i="36" s="1"/>
  <c r="K24" i="36" s="1"/>
  <c r="D24" i="36"/>
  <c r="N24" i="15"/>
  <c r="D24" i="31" s="1"/>
  <c r="F24" i="36" s="1"/>
  <c r="C24" i="36"/>
  <c r="M23" i="15"/>
  <c r="F23" i="15"/>
  <c r="C23" i="31" s="1"/>
  <c r="E23" i="36" s="1"/>
  <c r="D60" i="9"/>
  <c r="T60" i="9" s="1"/>
  <c r="T61" i="9" s="1"/>
  <c r="T62" i="9" s="1"/>
  <c r="T63" i="9" s="1"/>
  <c r="D22" i="35" s="1"/>
  <c r="F22" i="35" s="1"/>
  <c r="F22" i="15"/>
  <c r="C22" i="31" s="1"/>
  <c r="M21" i="15"/>
  <c r="D21" i="36" s="1"/>
  <c r="C56" i="9"/>
  <c r="M20" i="15"/>
  <c r="F20" i="15"/>
  <c r="C20" i="31" s="1"/>
  <c r="E20" i="36" s="1"/>
  <c r="E19" i="36"/>
  <c r="E19" i="15"/>
  <c r="M18" i="15"/>
  <c r="N17" i="15"/>
  <c r="D17" i="31" s="1"/>
  <c r="F17" i="36" s="1"/>
  <c r="D40" i="9"/>
  <c r="T40" i="9" s="1"/>
  <c r="T41" i="9" s="1"/>
  <c r="T42" i="9" s="1"/>
  <c r="T43" i="9" s="1"/>
  <c r="D17" i="35" s="1"/>
  <c r="F17" i="35" s="1"/>
  <c r="M14" i="15"/>
  <c r="E14" i="36"/>
  <c r="E14" i="15"/>
  <c r="M13" i="15"/>
  <c r="D13" i="36" s="1"/>
  <c r="F13" i="15"/>
  <c r="C13" i="31" s="1"/>
  <c r="E13" i="36" s="1"/>
  <c r="N12" i="15"/>
  <c r="D12" i="31" s="1"/>
  <c r="F12" i="36" s="1"/>
  <c r="D20" i="9"/>
  <c r="T20" i="9" s="1"/>
  <c r="T21" i="9" s="1"/>
  <c r="T22" i="9" s="1"/>
  <c r="T23" i="9" s="1"/>
  <c r="V20" i="9" s="1"/>
  <c r="E12" i="15"/>
  <c r="M11" i="15"/>
  <c r="F11" i="15"/>
  <c r="C11" i="31" s="1"/>
  <c r="E11" i="36" s="1"/>
  <c r="D10" i="36"/>
  <c r="D12" i="9"/>
  <c r="T12" i="9"/>
  <c r="T13" i="9" s="1"/>
  <c r="T14" i="9" s="1"/>
  <c r="T15" i="9" s="1"/>
  <c r="I10" i="36" s="1"/>
  <c r="K10" i="36" s="1"/>
  <c r="B28" i="31"/>
  <c r="B28" i="15"/>
  <c r="B28" i="36"/>
  <c r="B27" i="15"/>
  <c r="B27" i="31"/>
  <c r="B27" i="36"/>
  <c r="B80" i="9"/>
  <c r="B26" i="31"/>
  <c r="B26" i="36"/>
  <c r="B26" i="35"/>
  <c r="B26" i="15"/>
  <c r="B25" i="15"/>
  <c r="B25" i="35"/>
  <c r="B25" i="36"/>
  <c r="B25" i="31"/>
  <c r="B23" i="15"/>
  <c r="B23" i="31"/>
  <c r="B23" i="36"/>
  <c r="B64" i="9"/>
  <c r="B60" i="9"/>
  <c r="B22" i="15"/>
  <c r="B22" i="35"/>
  <c r="B21" i="31"/>
  <c r="B21" i="36"/>
  <c r="B21" i="15"/>
  <c r="B56" i="9"/>
  <c r="B20" i="15"/>
  <c r="B20" i="35"/>
  <c r="B20" i="31"/>
  <c r="B20" i="36"/>
  <c r="B19" i="36"/>
  <c r="B19" i="31"/>
  <c r="B19" i="35"/>
  <c r="B19" i="15"/>
  <c r="B40" i="9"/>
  <c r="B17" i="31"/>
  <c r="B17" i="15"/>
  <c r="B17" i="35"/>
  <c r="B16" i="31"/>
  <c r="B16" i="15"/>
  <c r="B16" i="35"/>
  <c r="B16" i="36"/>
  <c r="B15" i="36"/>
  <c r="B15" i="15"/>
  <c r="B15" i="31"/>
  <c r="B15" i="35"/>
  <c r="B14" i="35"/>
  <c r="B14" i="31"/>
  <c r="B14" i="36"/>
  <c r="B14" i="15"/>
  <c r="B13" i="31"/>
  <c r="B13" i="35"/>
  <c r="B13" i="15"/>
  <c r="B13" i="36"/>
  <c r="B11" i="31"/>
  <c r="B16" i="9"/>
  <c r="B11" i="15"/>
  <c r="B11" i="36"/>
  <c r="M9" i="15"/>
  <c r="N9" i="15" s="1"/>
  <c r="D9" i="31" s="1"/>
  <c r="F9" i="15"/>
  <c r="C9" i="31" s="1"/>
  <c r="E9" i="36" s="1"/>
  <c r="C8" i="9"/>
  <c r="S8" i="9" s="1"/>
  <c r="B10" i="35"/>
  <c r="B10" i="31"/>
  <c r="B10" i="15"/>
  <c r="B10" i="36"/>
  <c r="B9" i="15"/>
  <c r="B9" i="36"/>
  <c r="B9" i="31"/>
  <c r="B9" i="35"/>
  <c r="C27" i="36"/>
  <c r="C80" i="9"/>
  <c r="S80" i="9" s="1"/>
  <c r="S81" i="9" s="1"/>
  <c r="S82" i="9" s="1"/>
  <c r="S83" i="9" s="1"/>
  <c r="E12" i="36"/>
  <c r="B12" i="31"/>
  <c r="B12" i="35"/>
  <c r="B20" i="9"/>
  <c r="B12" i="36"/>
  <c r="D28" i="36"/>
  <c r="D84" i="9"/>
  <c r="T84" i="9" s="1"/>
  <c r="T85" i="9" s="1"/>
  <c r="T86" i="9" s="1"/>
  <c r="T87" i="9" s="1"/>
  <c r="N15" i="15"/>
  <c r="D15" i="31" s="1"/>
  <c r="F15" i="36" s="1"/>
  <c r="D15" i="36"/>
  <c r="D32" i="9"/>
  <c r="T32" i="9" s="1"/>
  <c r="T33" i="9" s="1"/>
  <c r="T34" i="9" s="1"/>
  <c r="T35" i="9" s="1"/>
  <c r="E21" i="31"/>
  <c r="G21" i="36" s="1"/>
  <c r="E21" i="36"/>
  <c r="N20" i="15"/>
  <c r="D20" i="31" s="1"/>
  <c r="F20" i="36" s="1"/>
  <c r="D20" i="36"/>
  <c r="D52" i="9"/>
  <c r="T52" i="9" s="1"/>
  <c r="T53" i="9" s="1"/>
  <c r="T54" i="9" s="1"/>
  <c r="T55" i="9" s="1"/>
  <c r="N14" i="15"/>
  <c r="D14" i="31" s="1"/>
  <c r="F14" i="36" s="1"/>
  <c r="D14" i="36"/>
  <c r="D28" i="9"/>
  <c r="T28" i="9" s="1"/>
  <c r="T29" i="9" s="1"/>
  <c r="T30" i="9" s="1"/>
  <c r="T31" i="9" s="1"/>
  <c r="B18" i="31"/>
  <c r="B18" i="35"/>
  <c r="B44" i="9"/>
  <c r="B18" i="36"/>
  <c r="F28" i="15"/>
  <c r="C28" i="31" s="1"/>
  <c r="E28" i="15"/>
  <c r="E16" i="15"/>
  <c r="F16" i="15"/>
  <c r="C16" i="31" s="1"/>
  <c r="D25" i="36"/>
  <c r="D72" i="9"/>
  <c r="T72" i="9" s="1"/>
  <c r="T73" i="9" s="1"/>
  <c r="T74" i="9" s="1"/>
  <c r="T75" i="9" s="1"/>
  <c r="N25" i="15"/>
  <c r="D25" i="31" s="1"/>
  <c r="F25" i="36" s="1"/>
  <c r="E27" i="36"/>
  <c r="E15" i="36"/>
  <c r="E18" i="36"/>
  <c r="C52" i="9"/>
  <c r="S52" i="9" s="1"/>
  <c r="S53" i="9" s="1"/>
  <c r="S54" i="9" s="1"/>
  <c r="S55" i="9" s="1"/>
  <c r="D64" i="9"/>
  <c r="T64" i="9" s="1"/>
  <c r="T65" i="9" s="1"/>
  <c r="T66" i="9" s="1"/>
  <c r="T67" i="9" s="1"/>
  <c r="N23" i="15"/>
  <c r="D23" i="31" s="1"/>
  <c r="F23" i="36" s="1"/>
  <c r="D23" i="36"/>
  <c r="D11" i="36"/>
  <c r="D16" i="9"/>
  <c r="T16" i="9" s="1"/>
  <c r="T17" i="9" s="1"/>
  <c r="T18" i="9" s="1"/>
  <c r="T19" i="9" s="1"/>
  <c r="N11" i="15"/>
  <c r="D11" i="31" s="1"/>
  <c r="F11" i="36" s="1"/>
  <c r="B24" i="31"/>
  <c r="B24" i="35"/>
  <c r="B68" i="9"/>
  <c r="B24" i="36"/>
  <c r="C25" i="36"/>
  <c r="C72" i="9"/>
  <c r="S72" i="9" s="1"/>
  <c r="C24" i="9"/>
  <c r="S24" i="9" s="1"/>
  <c r="C13" i="36"/>
  <c r="D18" i="36"/>
  <c r="D44" i="9"/>
  <c r="T44" i="9" s="1"/>
  <c r="T45" i="9" s="1"/>
  <c r="T46" i="9" s="1"/>
  <c r="T47" i="9" s="1"/>
  <c r="N18" i="15"/>
  <c r="D18" i="31" s="1"/>
  <c r="F18" i="36" s="1"/>
  <c r="E17" i="31"/>
  <c r="G17" i="36" s="1"/>
  <c r="E17" i="36"/>
  <c r="D26" i="36"/>
  <c r="D76" i="9"/>
  <c r="T76" i="9" s="1"/>
  <c r="T77" i="9" s="1"/>
  <c r="T78" i="9" s="1"/>
  <c r="T79" i="9" s="1"/>
  <c r="N21" i="15"/>
  <c r="D21" i="31" s="1"/>
  <c r="F21" i="36" s="1"/>
  <c r="D56" i="9"/>
  <c r="T56" i="9" s="1"/>
  <c r="T57" i="9" s="1"/>
  <c r="T58" i="9" s="1"/>
  <c r="T59" i="9" s="1"/>
  <c r="D8" i="9"/>
  <c r="T8" i="9" s="1"/>
  <c r="T9" i="9" s="1"/>
  <c r="T10" i="9" s="1"/>
  <c r="T11" i="9" s="1"/>
  <c r="D9" i="36"/>
  <c r="C16" i="9"/>
  <c r="C11" i="36"/>
  <c r="U40" i="9"/>
  <c r="N19" i="15"/>
  <c r="D19" i="31" s="1"/>
  <c r="F19" i="36" s="1"/>
  <c r="D19" i="36"/>
  <c r="D48" i="9"/>
  <c r="T48" i="9" s="1"/>
  <c r="T49" i="9" s="1"/>
  <c r="T50" i="9" s="1"/>
  <c r="T51" i="9" s="1"/>
  <c r="N10" i="15"/>
  <c r="D10" i="31" s="1"/>
  <c r="F10" i="36" s="1"/>
  <c r="C18" i="36"/>
  <c r="E15" i="15"/>
  <c r="C76" i="9"/>
  <c r="S76" i="9" s="1"/>
  <c r="S77" i="9" s="1"/>
  <c r="S78" i="9" s="1"/>
  <c r="S79" i="9" s="1"/>
  <c r="C22" i="36"/>
  <c r="E22" i="36"/>
  <c r="N22" i="15"/>
  <c r="D22" i="31" s="1"/>
  <c r="F22" i="36" s="1"/>
  <c r="D16" i="36"/>
  <c r="S12" i="9"/>
  <c r="S13" i="9" s="1"/>
  <c r="S14" i="9" s="1"/>
  <c r="S15" i="9" s="1"/>
  <c r="E10" i="36"/>
  <c r="N13" i="15"/>
  <c r="D13" i="31" s="1"/>
  <c r="F13" i="36" s="1"/>
  <c r="C23" i="36"/>
  <c r="D24" i="9"/>
  <c r="T24" i="9" s="1"/>
  <c r="T25" i="9" s="1"/>
  <c r="T26" i="9" s="1"/>
  <c r="T27" i="9" s="1"/>
  <c r="I27" i="36" l="1"/>
  <c r="K27" i="36" s="1"/>
  <c r="V80" i="9"/>
  <c r="S73" i="9"/>
  <c r="S74" i="9" s="1"/>
  <c r="S75" i="9" s="1"/>
  <c r="U72" i="9" s="1"/>
  <c r="S69" i="9"/>
  <c r="S70" i="9" s="1"/>
  <c r="S71" i="9" s="1"/>
  <c r="H24" i="36" s="1"/>
  <c r="J24" i="36" s="1"/>
  <c r="L24" i="36" s="1"/>
  <c r="N24" i="36" s="1"/>
  <c r="M24" i="36" s="1"/>
  <c r="P24" i="36" s="1"/>
  <c r="D24" i="35"/>
  <c r="F24" i="35" s="1"/>
  <c r="V68" i="9"/>
  <c r="H23" i="36"/>
  <c r="J23" i="36" s="1"/>
  <c r="C23" i="35"/>
  <c r="E23" i="35" s="1"/>
  <c r="C22" i="35"/>
  <c r="E22" i="35" s="1"/>
  <c r="G22" i="35" s="1"/>
  <c r="V60" i="9"/>
  <c r="I22" i="36"/>
  <c r="K22" i="36" s="1"/>
  <c r="L22" i="36" s="1"/>
  <c r="N22" i="36" s="1"/>
  <c r="M22" i="36" s="1"/>
  <c r="P22" i="36" s="1"/>
  <c r="U60" i="9"/>
  <c r="S56" i="9"/>
  <c r="S57" i="9" s="1"/>
  <c r="S58" i="9" s="1"/>
  <c r="S59" i="9" s="1"/>
  <c r="H21" i="36" s="1"/>
  <c r="J21" i="36" s="1"/>
  <c r="U44" i="9"/>
  <c r="C18" i="35"/>
  <c r="E18" i="35" s="1"/>
  <c r="C17" i="35"/>
  <c r="E17" i="35" s="1"/>
  <c r="G17" i="35" s="1"/>
  <c r="I17" i="36"/>
  <c r="K17" i="36" s="1"/>
  <c r="L17" i="36" s="1"/>
  <c r="N17" i="36" s="1"/>
  <c r="M17" i="36" s="1"/>
  <c r="P17" i="36" s="1"/>
  <c r="V40" i="9"/>
  <c r="D16" i="35"/>
  <c r="F16" i="35" s="1"/>
  <c r="I16" i="36"/>
  <c r="K16" i="36" s="1"/>
  <c r="S25" i="9"/>
  <c r="S26" i="9" s="1"/>
  <c r="S27" i="9" s="1"/>
  <c r="C13" i="35" s="1"/>
  <c r="E13" i="35" s="1"/>
  <c r="S16" i="9"/>
  <c r="S17" i="9" s="1"/>
  <c r="S18" i="9" s="1"/>
  <c r="S19" i="9" s="1"/>
  <c r="H11" i="36" s="1"/>
  <c r="J11" i="36" s="1"/>
  <c r="D10" i="35"/>
  <c r="F10" i="35" s="1"/>
  <c r="S9" i="9"/>
  <c r="S10" i="9" s="1"/>
  <c r="S11" i="9" s="1"/>
  <c r="C9" i="35" s="1"/>
  <c r="E27" i="31"/>
  <c r="G27" i="36" s="1"/>
  <c r="E26" i="31"/>
  <c r="G26" i="36" s="1"/>
  <c r="E25" i="36"/>
  <c r="E24" i="31"/>
  <c r="G24" i="36" s="1"/>
  <c r="E23" i="31"/>
  <c r="G23" i="36" s="1"/>
  <c r="E22" i="31"/>
  <c r="G22" i="36" s="1"/>
  <c r="E20" i="31"/>
  <c r="G20" i="36" s="1"/>
  <c r="E19" i="31"/>
  <c r="G19" i="36" s="1"/>
  <c r="C48" i="9"/>
  <c r="S48" i="9" s="1"/>
  <c r="S49" i="9" s="1"/>
  <c r="S50" i="9" s="1"/>
  <c r="S51" i="9" s="1"/>
  <c r="C19" i="36"/>
  <c r="E18" i="31"/>
  <c r="G18" i="36" s="1"/>
  <c r="E15" i="31"/>
  <c r="G15" i="36" s="1"/>
  <c r="E14" i="31"/>
  <c r="G14" i="36" s="1"/>
  <c r="C14" i="36"/>
  <c r="C28" i="9"/>
  <c r="S28" i="9" s="1"/>
  <c r="S29" i="9" s="1"/>
  <c r="S30" i="9" s="1"/>
  <c r="S31" i="9" s="1"/>
  <c r="E13" i="31"/>
  <c r="G13" i="36" s="1"/>
  <c r="D12" i="35"/>
  <c r="F12" i="35" s="1"/>
  <c r="I12" i="36"/>
  <c r="K12" i="36" s="1"/>
  <c r="E12" i="31"/>
  <c r="G12" i="36" s="1"/>
  <c r="C12" i="36"/>
  <c r="C20" i="9"/>
  <c r="S20" i="9" s="1"/>
  <c r="S21" i="9" s="1"/>
  <c r="S22" i="9" s="1"/>
  <c r="S23" i="9" s="1"/>
  <c r="E11" i="31"/>
  <c r="G11" i="36" s="1"/>
  <c r="V12" i="9"/>
  <c r="K10" i="31"/>
  <c r="E11" i="37" s="1"/>
  <c r="C10" i="35"/>
  <c r="E10" i="35" s="1"/>
  <c r="G10" i="35" s="1"/>
  <c r="H10" i="36"/>
  <c r="J10" i="36" s="1"/>
  <c r="L10" i="36" s="1"/>
  <c r="N10" i="36" s="1"/>
  <c r="M10" i="36" s="1"/>
  <c r="P10" i="36" s="1"/>
  <c r="U12" i="9"/>
  <c r="I13" i="36"/>
  <c r="K13" i="36" s="1"/>
  <c r="D13" i="35"/>
  <c r="F13" i="35" s="1"/>
  <c r="V24" i="9"/>
  <c r="V32" i="9"/>
  <c r="I15" i="36"/>
  <c r="K15" i="36" s="1"/>
  <c r="D15" i="35"/>
  <c r="F15" i="35" s="1"/>
  <c r="D26" i="35"/>
  <c r="F26" i="35" s="1"/>
  <c r="V76" i="9"/>
  <c r="I26" i="36"/>
  <c r="K26" i="36" s="1"/>
  <c r="D11" i="35"/>
  <c r="F11" i="35" s="1"/>
  <c r="I11" i="36"/>
  <c r="K11" i="36" s="1"/>
  <c r="V16" i="9"/>
  <c r="I20" i="36"/>
  <c r="K20" i="36" s="1"/>
  <c r="D20" i="35"/>
  <c r="F20" i="35" s="1"/>
  <c r="V52" i="9"/>
  <c r="U76" i="9"/>
  <c r="C26" i="35"/>
  <c r="E26" i="35" s="1"/>
  <c r="H26" i="36"/>
  <c r="J26" i="36" s="1"/>
  <c r="L26" i="36" s="1"/>
  <c r="N26" i="36" s="1"/>
  <c r="M26" i="36" s="1"/>
  <c r="P26" i="36" s="1"/>
  <c r="U16" i="9"/>
  <c r="C11" i="35"/>
  <c r="E11" i="35" s="1"/>
  <c r="V56" i="9"/>
  <c r="I21" i="36"/>
  <c r="K21" i="36" s="1"/>
  <c r="L21" i="36" s="1"/>
  <c r="N21" i="36" s="1"/>
  <c r="M21" i="36" s="1"/>
  <c r="P21" i="36" s="1"/>
  <c r="D21" i="35"/>
  <c r="F21" i="35" s="1"/>
  <c r="C15" i="36"/>
  <c r="C32" i="9"/>
  <c r="S32" i="9" s="1"/>
  <c r="S33" i="9" s="1"/>
  <c r="S34" i="9" s="1"/>
  <c r="S35" i="9" s="1"/>
  <c r="D25" i="35"/>
  <c r="F25" i="35" s="1"/>
  <c r="V72" i="9"/>
  <c r="I25" i="36"/>
  <c r="K25" i="36" s="1"/>
  <c r="V64" i="9"/>
  <c r="I23" i="36"/>
  <c r="K23" i="36" s="1"/>
  <c r="L23" i="36" s="1"/>
  <c r="N23" i="36" s="1"/>
  <c r="M23" i="36" s="1"/>
  <c r="P23" i="36" s="1"/>
  <c r="D23" i="35"/>
  <c r="F23" i="35" s="1"/>
  <c r="H27" i="36"/>
  <c r="J27" i="36" s="1"/>
  <c r="U80" i="9"/>
  <c r="C27" i="35"/>
  <c r="E27" i="35" s="1"/>
  <c r="G27" i="35" s="1"/>
  <c r="L9" i="31"/>
  <c r="F10" i="37" s="1"/>
  <c r="E16" i="31"/>
  <c r="G16" i="36" s="1"/>
  <c r="E16" i="36"/>
  <c r="V28" i="9"/>
  <c r="D14" i="35"/>
  <c r="F14" i="35" s="1"/>
  <c r="I14" i="36"/>
  <c r="K14" i="36" s="1"/>
  <c r="I19" i="36"/>
  <c r="K19" i="36" s="1"/>
  <c r="D19" i="35"/>
  <c r="F19" i="35" s="1"/>
  <c r="V48" i="9"/>
  <c r="I18" i="36"/>
  <c r="K18" i="36" s="1"/>
  <c r="L18" i="36" s="1"/>
  <c r="N18" i="36" s="1"/>
  <c r="M18" i="36" s="1"/>
  <c r="P18" i="36" s="1"/>
  <c r="D18" i="35"/>
  <c r="F18" i="35" s="1"/>
  <c r="G18" i="35" s="1"/>
  <c r="V44" i="9"/>
  <c r="C36" i="9"/>
  <c r="S36" i="9" s="1"/>
  <c r="S37" i="9" s="1"/>
  <c r="S38" i="9" s="1"/>
  <c r="S39" i="9" s="1"/>
  <c r="C16" i="36"/>
  <c r="V84" i="9"/>
  <c r="I28" i="36"/>
  <c r="K28" i="36" s="1"/>
  <c r="D28" i="35"/>
  <c r="F28" i="35" s="1"/>
  <c r="V8" i="9"/>
  <c r="D9" i="35"/>
  <c r="J9" i="31"/>
  <c r="D10" i="37" s="1"/>
  <c r="K13" i="31"/>
  <c r="E14" i="37" s="1"/>
  <c r="L11" i="31"/>
  <c r="F12" i="37" s="1"/>
  <c r="L12" i="31"/>
  <c r="F13" i="37" s="1"/>
  <c r="F9" i="36"/>
  <c r="J10" i="31"/>
  <c r="D11" i="37" s="1"/>
  <c r="L10" i="31"/>
  <c r="F11" i="37" s="1"/>
  <c r="J12" i="31"/>
  <c r="D13" i="37" s="1"/>
  <c r="K9" i="31"/>
  <c r="E10" i="37" s="1"/>
  <c r="K12" i="31"/>
  <c r="E13" i="37" s="1"/>
  <c r="I12" i="31"/>
  <c r="C13" i="37" s="1"/>
  <c r="J11" i="31"/>
  <c r="D12" i="37" s="1"/>
  <c r="I11" i="31"/>
  <c r="C12" i="37" s="1"/>
  <c r="M9" i="31"/>
  <c r="G10" i="37" s="1"/>
  <c r="K11" i="31"/>
  <c r="E12" i="37" s="1"/>
  <c r="I10" i="31"/>
  <c r="C11" i="37" s="1"/>
  <c r="L13" i="31"/>
  <c r="F14" i="37" s="1"/>
  <c r="I13" i="31"/>
  <c r="C14" i="37" s="1"/>
  <c r="M12" i="31"/>
  <c r="G13" i="37" s="1"/>
  <c r="M10" i="31"/>
  <c r="G11" i="37" s="1"/>
  <c r="J13" i="31"/>
  <c r="D14" i="37" s="1"/>
  <c r="M13" i="31"/>
  <c r="G14" i="37" s="1"/>
  <c r="E9" i="31"/>
  <c r="G9" i="36" s="1"/>
  <c r="C28" i="36"/>
  <c r="C84" i="9"/>
  <c r="S84" i="9" s="1"/>
  <c r="S85" i="9" s="1"/>
  <c r="S86" i="9" s="1"/>
  <c r="S87" i="9" s="1"/>
  <c r="I9" i="31"/>
  <c r="C10" i="37" s="1"/>
  <c r="M11" i="31"/>
  <c r="G12" i="37" s="1"/>
  <c r="U52" i="9"/>
  <c r="H20" i="36"/>
  <c r="J20" i="36" s="1"/>
  <c r="L20" i="36" s="1"/>
  <c r="N20" i="36" s="1"/>
  <c r="M20" i="36" s="1"/>
  <c r="P20" i="36" s="1"/>
  <c r="C20" i="35"/>
  <c r="E20" i="35" s="1"/>
  <c r="E28" i="31"/>
  <c r="G28" i="36" s="1"/>
  <c r="E28" i="36"/>
  <c r="E10" i="31"/>
  <c r="G10" i="36" s="1"/>
  <c r="L27" i="36" l="1"/>
  <c r="N27" i="36" s="1"/>
  <c r="M27" i="36" s="1"/>
  <c r="P27" i="36" s="1"/>
  <c r="C25" i="35"/>
  <c r="E25" i="35" s="1"/>
  <c r="G25" i="35" s="1"/>
  <c r="H25" i="36"/>
  <c r="J25" i="36" s="1"/>
  <c r="L25" i="36" s="1"/>
  <c r="N25" i="36" s="1"/>
  <c r="M25" i="36" s="1"/>
  <c r="P25" i="36" s="1"/>
  <c r="U68" i="9"/>
  <c r="C24" i="35"/>
  <c r="E24" i="35" s="1"/>
  <c r="G24" i="35"/>
  <c r="G23" i="35"/>
  <c r="U56" i="9"/>
  <c r="C21" i="35"/>
  <c r="E21" i="35" s="1"/>
  <c r="G21" i="35" s="1"/>
  <c r="U24" i="9"/>
  <c r="H13" i="36"/>
  <c r="J13" i="36" s="1"/>
  <c r="L13" i="36" s="1"/>
  <c r="N13" i="36" s="1"/>
  <c r="M13" i="36" s="1"/>
  <c r="P13" i="36" s="1"/>
  <c r="U8" i="9"/>
  <c r="G26" i="35"/>
  <c r="G20" i="35"/>
  <c r="H19" i="36"/>
  <c r="J19" i="36" s="1"/>
  <c r="L19" i="36" s="1"/>
  <c r="N19" i="36" s="1"/>
  <c r="M19" i="36" s="1"/>
  <c r="P19" i="36" s="1"/>
  <c r="C19" i="35"/>
  <c r="E19" i="35" s="1"/>
  <c r="G19" i="35" s="1"/>
  <c r="U48" i="9"/>
  <c r="C14" i="35"/>
  <c r="E14" i="35" s="1"/>
  <c r="G14" i="35" s="1"/>
  <c r="H14" i="36"/>
  <c r="J14" i="36" s="1"/>
  <c r="L14" i="36" s="1"/>
  <c r="N14" i="36" s="1"/>
  <c r="M14" i="36" s="1"/>
  <c r="P14" i="36" s="1"/>
  <c r="U28" i="9"/>
  <c r="G13" i="35"/>
  <c r="H12" i="36"/>
  <c r="J12" i="36" s="1"/>
  <c r="L12" i="36" s="1"/>
  <c r="N12" i="36" s="1"/>
  <c r="M12" i="36" s="1"/>
  <c r="P12" i="36" s="1"/>
  <c r="C12" i="35"/>
  <c r="E12" i="35" s="1"/>
  <c r="G12" i="35" s="1"/>
  <c r="U20" i="9"/>
  <c r="L11" i="36"/>
  <c r="N11" i="36" s="1"/>
  <c r="M11" i="36" s="1"/>
  <c r="P11" i="36" s="1"/>
  <c r="G11" i="35"/>
  <c r="H9" i="36"/>
  <c r="E9" i="35"/>
  <c r="H15" i="36"/>
  <c r="J15" i="36" s="1"/>
  <c r="L15" i="36" s="1"/>
  <c r="N15" i="36" s="1"/>
  <c r="M15" i="36" s="1"/>
  <c r="P15" i="36" s="1"/>
  <c r="C15" i="35"/>
  <c r="E15" i="35" s="1"/>
  <c r="G15" i="35" s="1"/>
  <c r="U32" i="9"/>
  <c r="C16" i="35"/>
  <c r="E16" i="35" s="1"/>
  <c r="G16" i="35" s="1"/>
  <c r="U36" i="9"/>
  <c r="H16" i="36"/>
  <c r="J16" i="36" s="1"/>
  <c r="L16" i="36" s="1"/>
  <c r="N16" i="36" s="1"/>
  <c r="M16" i="36" s="1"/>
  <c r="P16" i="36" s="1"/>
  <c r="I9" i="36"/>
  <c r="F9" i="35"/>
  <c r="K9" i="36" s="1"/>
  <c r="C28" i="35"/>
  <c r="E28" i="35" s="1"/>
  <c r="G28" i="35" s="1"/>
  <c r="U84" i="9"/>
  <c r="H28" i="36"/>
  <c r="J28" i="36" s="1"/>
  <c r="L28" i="36" s="1"/>
  <c r="N28" i="36" s="1"/>
  <c r="M28" i="36" s="1"/>
  <c r="P28" i="36" s="1"/>
  <c r="B15" i="33"/>
  <c r="B17" i="33"/>
  <c r="B16" i="33"/>
  <c r="B14" i="33"/>
  <c r="B18" i="33" l="1"/>
  <c r="C18" i="33" s="1"/>
  <c r="K9" i="35"/>
  <c r="K10" i="37" s="1"/>
  <c r="L12" i="35"/>
  <c r="L13" i="37" s="1"/>
  <c r="O13" i="35"/>
  <c r="O14" i="37" s="1"/>
  <c r="L13" i="35"/>
  <c r="L14" i="37" s="1"/>
  <c r="M13" i="35"/>
  <c r="M14" i="37" s="1"/>
  <c r="M12" i="35"/>
  <c r="M13" i="37" s="1"/>
  <c r="M9" i="35"/>
  <c r="M10" i="37" s="1"/>
  <c r="L9" i="35"/>
  <c r="L10" i="37" s="1"/>
  <c r="O10" i="35"/>
  <c r="O11" i="37" s="1"/>
  <c r="G9" i="35"/>
  <c r="L9" i="36" s="1"/>
  <c r="N11" i="35"/>
  <c r="N12" i="37" s="1"/>
  <c r="K11" i="35"/>
  <c r="K12" i="37" s="1"/>
  <c r="K12" i="35"/>
  <c r="K13" i="37" s="1"/>
  <c r="M11" i="35"/>
  <c r="M12" i="37" s="1"/>
  <c r="M10" i="35"/>
  <c r="M11" i="37" s="1"/>
  <c r="O11" i="35"/>
  <c r="O12" i="37" s="1"/>
  <c r="N10" i="35"/>
  <c r="N11" i="37" s="1"/>
  <c r="N12" i="35"/>
  <c r="N13" i="37" s="1"/>
  <c r="J9" i="36"/>
  <c r="O9" i="35"/>
  <c r="O10" i="37" s="1"/>
  <c r="L11" i="35"/>
  <c r="L12" i="37" s="1"/>
  <c r="L10" i="35"/>
  <c r="L11" i="37" s="1"/>
  <c r="N9" i="35"/>
  <c r="N10" i="37" s="1"/>
  <c r="K13" i="35"/>
  <c r="K14" i="37" s="1"/>
  <c r="O12" i="35"/>
  <c r="O13" i="37" s="1"/>
  <c r="N13" i="35"/>
  <c r="N14" i="37" s="1"/>
  <c r="K10" i="35"/>
  <c r="K11" i="37" s="1"/>
  <c r="C17" i="33" l="1"/>
  <c r="C15" i="33"/>
  <c r="C16" i="33"/>
  <c r="C14" i="33"/>
  <c r="D16" i="33"/>
  <c r="D17" i="33"/>
  <c r="D15" i="33"/>
  <c r="D14" i="33"/>
  <c r="N9" i="36"/>
  <c r="M9" i="36" s="1"/>
  <c r="P9" i="36" s="1"/>
  <c r="B21" i="33"/>
  <c r="D18" i="33" l="1"/>
  <c r="E18" i="33" s="1"/>
  <c r="E17" i="33" l="1"/>
  <c r="E16" i="33"/>
  <c r="E15" i="33"/>
  <c r="E14" i="33"/>
  <c r="D21" i="33"/>
</calcChain>
</file>

<file path=xl/sharedStrings.xml><?xml version="1.0" encoding="utf-8"?>
<sst xmlns="http://schemas.openxmlformats.org/spreadsheetml/2006/main" count="1216" uniqueCount="419">
  <si>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</si>
  <si>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</si>
  <si>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</si>
  <si>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</si>
  <si>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</si>
  <si>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</si>
  <si>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</si>
  <si>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</si>
  <si>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</si>
  <si>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</si>
  <si>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</si>
  <si>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</si>
  <si>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</si>
  <si>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</si>
  <si>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</si>
  <si>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</si>
  <si>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</si>
  <si>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</si>
  <si>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</si>
  <si>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</si>
  <si>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</si>
  <si>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</si>
  <si>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</si>
  <si>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</si>
  <si>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</si>
  <si>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</si>
  <si>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</si>
  <si>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</si>
  <si>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</si>
  <si>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</si>
  <si>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</si>
  <si>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</si>
  <si>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</si>
  <si>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</si>
  <si>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</si>
  <si>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</si>
  <si>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</si>
  <si>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</si>
  <si>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</si>
  <si>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</si>
  <si>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</si>
  <si>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</si>
  <si>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</si>
  <si>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</si>
  <si>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</si>
  <si>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</si>
  <si>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</si>
  <si>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</si>
  <si>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</si>
  <si>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</si>
  <si>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</si>
  <si>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</si>
  <si>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</si>
  <si>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</si>
  <si>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</si>
  <si>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</si>
  <si>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</si>
  <si>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</si>
  <si>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</si>
  <si>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</si>
  <si>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</si>
  <si>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</si>
  <si>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</si>
  <si>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</si>
  <si>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</si>
  <si>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</si>
  <si>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</si>
  <si>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</si>
  <si>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</si>
  <si>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</si>
  <si>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</si>
  <si>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</si>
  <si>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</si>
  <si>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</si>
  <si>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</si>
  <si>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</si>
  <si>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</si>
  <si>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</si>
  <si>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</si>
  <si>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</si>
  <si>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</si>
  <si>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</si>
  <si>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</si>
  <si>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</si>
  <si>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</si>
  <si>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</si>
  <si>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</si>
  <si>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</si>
  <si>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</si>
  <si>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</si>
  <si>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</si>
  <si>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</si>
  <si>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</si>
  <si>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</si>
  <si>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</si>
  <si>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</si>
  <si>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</si>
  <si>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</si>
  <si>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</si>
  <si>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</si>
  <si>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</si>
  <si>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</si>
  <si>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</si>
  <si>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</si>
  <si>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</si>
  <si>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</si>
  <si>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</si>
  <si>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</si>
  <si>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</si>
  <si>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</si>
  <si>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</si>
  <si>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</si>
  <si>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</si>
  <si>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</si>
  <si>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</si>
  <si>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</si>
  <si>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</si>
  <si>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</si>
  <si>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</si>
  <si>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</si>
  <si>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</si>
  <si>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</si>
  <si>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</si>
  <si>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</si>
  <si>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</si>
  <si>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</si>
  <si>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</si>
  <si>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</si>
  <si>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</si>
  <si>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</si>
  <si>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</si>
  <si>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</si>
  <si>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</si>
  <si>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</si>
  <si>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</si>
  <si>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</si>
  <si>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</si>
  <si>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</si>
  <si>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</si>
  <si>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</si>
  <si>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</si>
  <si>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</si>
  <si>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</si>
  <si>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</si>
  <si>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</si>
  <si>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</si>
  <si>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</si>
  <si>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</si>
  <si>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</si>
  <si>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</si>
  <si>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</si>
  <si>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</si>
  <si>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</si>
  <si>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</si>
  <si>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</si>
  <si>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</si>
  <si>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</si>
  <si>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</si>
  <si>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</si>
  <si>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</si>
  <si>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</si>
  <si>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</si>
  <si>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</si>
  <si>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</si>
  <si>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</si>
  <si>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</si>
  <si>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</si>
  <si>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</si>
  <si>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</si>
  <si>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</si>
  <si>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</si>
  <si>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</si>
  <si>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</si>
  <si>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</si>
  <si>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</si>
  <si>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</si>
  <si>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</si>
  <si>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</si>
  <si>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</si>
  <si>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</si>
  <si>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</si>
  <si>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</si>
  <si>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</si>
  <si>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</si>
  <si>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</si>
  <si>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</si>
  <si>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</si>
  <si>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</si>
  <si>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</si>
  <si>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</si>
  <si>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</si>
  <si>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</si>
  <si>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</si>
  <si>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</si>
  <si>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</si>
  <si>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</si>
  <si>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</si>
  <si>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</si>
  <si>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</si>
  <si>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</si>
  <si>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</si>
  <si>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</si>
  <si>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</si>
  <si>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</si>
  <si>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</si>
  <si>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</si>
  <si>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</si>
  <si>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</si>
  <si>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</si>
  <si>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</si>
  <si>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</si>
  <si>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</si>
  <si>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</si>
  <si>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</si>
  <si>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</si>
  <si>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</si>
  <si>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</si>
  <si>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</si>
  <si>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</si>
  <si>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</si>
  <si>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</si>
  <si>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</si>
  <si>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</si>
  <si>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</si>
  <si>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</si>
  <si>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</si>
  <si>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</si>
  <si>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</si>
  <si>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</si>
  <si>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</si>
  <si>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</si>
  <si>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</si>
  <si>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</si>
  <si>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</si>
  <si>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</si>
  <si>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</si>
  <si>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</si>
  <si>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</si>
  <si>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</si>
  <si>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</si>
  <si>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</si>
  <si>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</si>
  <si>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</si>
  <si>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</si>
  <si>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</si>
  <si>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</si>
  <si>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</si>
  <si>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</si>
  <si>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</si>
  <si>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</si>
  <si>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</si>
  <si>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</si>
  <si>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</si>
  <si>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</si>
  <si>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</si>
  <si>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</si>
  <si>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</si>
  <si>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</si>
  <si>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</si>
  <si>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</si>
  <si>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</si>
  <si>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</si>
  <si>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</si>
  <si>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</si>
  <si>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</si>
  <si>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</si>
  <si>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</si>
  <si>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</si>
  <si>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</si>
  <si>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</si>
  <si>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</si>
  <si>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</si>
  <si>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</si>
  <si>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</si>
  <si>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</si>
  <si>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</si>
  <si>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</si>
  <si>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</si>
  <si>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</si>
  <si>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</si>
  <si>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</si>
  <si>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</si>
  <si>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</si>
  <si>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debido a fallas en el seguimiento y control de los planes y programas institucionales que materializan la plataforma estratégica de la ESE.</t>
  </si>
  <si>
    <t>Por ineficiencia en el uso de los recursos financieros, humanos, tecnológicos</t>
  </si>
  <si>
    <t>debido al incumplimiento de las metas e indicadores trazados en los diferentes planes y programas institucionales.</t>
  </si>
  <si>
    <t>debido a incumplimiento en los reportes de información, aplicación de metodologías apropiadas para las auditorías internas y omision de implementación de medidas y mecanismos de control.</t>
  </si>
  <si>
    <t>Por afectación de la imagen institucional</t>
  </si>
  <si>
    <t>Por deterioro de la eficacia, eficiencia y efectividad de los procesos</t>
  </si>
  <si>
    <t>Por sanciones y multas</t>
  </si>
  <si>
    <t>debido a incumplimiento de la aplicación de  las normas y leyes en materia de contabilización y protección de los recursos financieros de la E.S.E.</t>
  </si>
  <si>
    <t>Por aumento de los incidentes y eventos adversos relacionados con la atención en salud</t>
  </si>
  <si>
    <t>debido a baja adherencia a los procesos, protocolos y programas orientados a la atención en salud con seguridad y calidad.</t>
  </si>
  <si>
    <t>Por aumento de las erogaciones por demandas en contra de la E.S.E</t>
  </si>
  <si>
    <t>debido a fallas en la prestación de los servicios de salud, el no cumplimiento de estandares para la contratación por prestación de servicios.</t>
  </si>
  <si>
    <t>por sanciones y multas</t>
  </si>
  <si>
    <t>debido a la no actualización de los procesos y procedimientos del área contable y su baja adherencia que deterioran los recursos de la E.S.E.</t>
  </si>
  <si>
    <t>por desequilibrios entre los costos de producción y venta de servicios</t>
  </si>
  <si>
    <t>debido a la ausencia de un sistema integral de costos que permita la prestación y venta de servicios de salud con equilibrio financiero</t>
  </si>
  <si>
    <t>debido a la falta de seguimiento y continuidad a los procesos de conciliación y depuración de las cuentas por cobrar.</t>
  </si>
  <si>
    <t>por deterioro y fuga de los recursos financieros</t>
  </si>
  <si>
    <t>por reprocesos e inconsistencias en el proceso de facturación</t>
  </si>
  <si>
    <t>debdido a alta rotación de personal, fallas en los controles que garanticen la adherencia a los procesos para la facturación.</t>
  </si>
  <si>
    <t>debido a la ausencia de controles y herramientas que mitiguen el fraude, lavado de activos y financiación del terrorismo.</t>
  </si>
  <si>
    <t>debido a falta de control en el presupuesto y su ejecución para garantizar disponibilidad de insumos, dispositivos y reactivos para la ejecución de las actividades de apoyo diagnóstico y terapeútico.</t>
  </si>
  <si>
    <t>por Demora en definición de conductas diagnósticas y terapeuticas del paciente</t>
  </si>
  <si>
    <t>por Aumento de la insatisfacción de los usuarios</t>
  </si>
  <si>
    <t>baja adherencia a Protocolos y estrategias para garantizar la humanización y la calidad en la prestación de los servicios de salud.</t>
  </si>
  <si>
    <t>por multas y sanciones</t>
  </si>
  <si>
    <t>descuentos económicos, agudización del estado de salud de los pacientes</t>
  </si>
  <si>
    <t>debido a incumplimiento en el seguimiento a controles y actividades de promoción de la salud y prevención de la enfermedad.</t>
  </si>
  <si>
    <t>por bajas coberturas en la atención a las familias y comunidades</t>
  </si>
  <si>
    <t>debido a estrategias insuficientes para la captación, canalización y atención en la población.</t>
  </si>
  <si>
    <t xml:space="preserve">por incumplimiento en los lineamientos para la contratación de bienes o servicios en la institución </t>
  </si>
  <si>
    <t>debido a la debilidad en la instauración de mecanismos de verificación y control para la garantía del cumplimiento de los requisitos en la contratación.</t>
  </si>
  <si>
    <t>por fraudes y errores en el uso y registro de la información, perdidas económicas</t>
  </si>
  <si>
    <t>debido a baja adherencia a los protocolos de seguridad y manejo de las tecnologías de la informacion</t>
  </si>
  <si>
    <t>debido al incumplimiento de los procesos y procedimientos de la Ley de Archivo vigente en la normatividad.</t>
  </si>
  <si>
    <t>por deterioro y perdida de los recursos físicos</t>
  </si>
  <si>
    <t>debido a falta de control en la ejecución de los planes y cronogramas de mantenimientos preventivos y correctivos.</t>
  </si>
  <si>
    <t>por aumento de demandas laborales y mal clima laboral</t>
  </si>
  <si>
    <t>debido a incumplimiento en la normatividad de contratación laboral y ausencia de incentivos y bienestar del talento humano</t>
  </si>
  <si>
    <t>mensual</t>
  </si>
  <si>
    <t xml:space="preserve">Realizar el calculo de necesidades de insumos, dispositivos, reactivos, medicamentos de manera </t>
  </si>
  <si>
    <t xml:space="preserve">Garantizar el presupuesto suficiente para asegurar la conductas diagnósticas y terapeuticas de los pacientes de manera </t>
  </si>
  <si>
    <t>Realizar seguimiento al Plan de compras de manera</t>
  </si>
  <si>
    <t>Realizar la medición, análisis y retroalimentación a los indicadores de satisfacción al usuario de manera</t>
  </si>
  <si>
    <t xml:space="preserve">Implementar el plan de acción de la Política de Humanización de los servicios de salud para mejorar la prestación de los servicios de manera </t>
  </si>
  <si>
    <t>Socializar los resultados de medición de adherencia a los protocolos y estrategias de humanización y calidad en la institución de manera</t>
  </si>
  <si>
    <t>trimestral</t>
  </si>
  <si>
    <t>Realizar el seguimiento a la ejecución y cumplimiento a los indicadores del Plan de Desarrollo y Plan de Gestión de manera</t>
  </si>
  <si>
    <t>Formular y ejecutar el cronograma de auditorías internas de manera</t>
  </si>
  <si>
    <t>Realizar los informes de Norma para Control interno y socializar sus resultados de manera</t>
  </si>
  <si>
    <t>Cuatrimestral</t>
  </si>
  <si>
    <t>Diseñar un Plan de acción para superar los hallazgos encontrados en las auditorias</t>
  </si>
  <si>
    <t>Actualización y/o socialización de los procesos y procedimientos contables de acuerdo con la Normatividad vigente.</t>
  </si>
  <si>
    <t>cuando aplique</t>
  </si>
  <si>
    <t>Realizar  el respectivo cruce contable derivado de la actualización y depuración de inventarios.</t>
  </si>
  <si>
    <t>semestral</t>
  </si>
  <si>
    <t>Realizar la actualización y depuración de inventarios y los respectivos cruces  contables de manera</t>
  </si>
  <si>
    <t>Realizar seguimiento y monitoreo al proceso de facturación en sus diferentes etapas y socializar los resultados con el equipo de la USI de manera</t>
  </si>
  <si>
    <t>Realizar el seguimiento a la implementación de barreras de seguridad y estrategias de la política de seguridad del paciente en los servicios de la USI de manera</t>
  </si>
  <si>
    <t>Realizar los análisis de los indicadores de seguridad del paciente en los comités institucionales de manera</t>
  </si>
  <si>
    <t>Realizar análisis y seguimiento a los procesos jurídicos en contra y a favor de la ESE determinando las actuaciones y las probabilidades de ganancia o pérdida en los procesos de manera</t>
  </si>
  <si>
    <t>Adelantar el Comité de conciliaciones y asuntos jurídicos de la ESE para analizar los eventos y la implementación de medidas de mitigación de manera</t>
  </si>
  <si>
    <t xml:space="preserve">Realizar la actualización del manual de contratación de la Unidad de Salud </t>
  </si>
  <si>
    <t>Socializar los informes de la revisoría fiscal de manera periódica</t>
  </si>
  <si>
    <t>Realizar la parametrización del sistema contable y financiero de la ESE con un sistema de costos que permita la contratación a punto de equilibrio en la ESE</t>
  </si>
  <si>
    <t xml:space="preserve">Asistir a las reuniones de conciliación de cartera y circular 030 que garanticen el recaudo de cartera de manera </t>
  </si>
  <si>
    <t>Gestionar la conciliación de cuentas y pagos por cada ERP, identificando las cuentas por cobrar de la ESE de manera</t>
  </si>
  <si>
    <t>Realizar auditoría de cuentas médicas y concurrente a los procesos asistenciales y de prestación de servicios en la ESE de manera</t>
  </si>
  <si>
    <t>Socializar los informes de preauditoría y revisión a la facturación generada en la USI de manera</t>
  </si>
  <si>
    <t>Implementar el Plan de acción de SARLAF de manera</t>
  </si>
  <si>
    <t>permanente</t>
  </si>
  <si>
    <t>Diseñar y socializar informes sobre el cumplimiento de metas de producción de las EAPB en contrato con la ESE de manera</t>
  </si>
  <si>
    <t>Realizar seguimiento bimensual a la ejecución técnica y financiera del convenio MAITE</t>
  </si>
  <si>
    <t>bimensual</t>
  </si>
  <si>
    <t>Diseñar y socializar la publicación completa y oportuna de los procesos de compra de bienes y/o servicios en la plataforma del SECOP.</t>
  </si>
  <si>
    <t>Realizar socialización de los procesos y procedimientos para la gestión documental de la ESE de manera</t>
  </si>
  <si>
    <t>Generar un informe de medición a la adherencia de los procesos y procedimientos de la gestión documental de manera</t>
  </si>
  <si>
    <t xml:space="preserve">Garantizar la capacitación e inudcción en el buen uso de los sistemas de información dirigido a todo el personal  de la ESE </t>
  </si>
  <si>
    <t>mínimo una vez al año</t>
  </si>
  <si>
    <t>Realizar informes de seguimiento al buen uso de las tecnologías y seguridad de la información de la ESE</t>
  </si>
  <si>
    <t>Realizar seguimiento a la asignación y ejecución del rubro presupuestal para el mantenimiento de infraestructura y equipos fijos de la ESE.</t>
  </si>
  <si>
    <t>Realizar informes trimestrales de la programación y ejecución de los mantenimientos correctivos y preventivos de la infraestructura y equipos fijos de la ESE.</t>
  </si>
  <si>
    <t>Realizar seguimiento a la implementación del plan de bienestar laboral de los funcionarios</t>
  </si>
  <si>
    <t>Reaqlizar análisis de clima laboral de un área de la ESE</t>
  </si>
  <si>
    <t>Determinar el Plan de acción para evitar incumplimientos en la aplicación de la Normatividad laboral de la ESE.</t>
  </si>
  <si>
    <t>una vez al año</t>
  </si>
  <si>
    <t>Gestión de servicios complementarios</t>
  </si>
  <si>
    <t>Gestión de Atención al usuario y participación comunitaria</t>
  </si>
  <si>
    <t>Gestión estratégica</t>
  </si>
  <si>
    <t>Gestión de planeación y calidad</t>
  </si>
  <si>
    <t>Control Interno</t>
  </si>
  <si>
    <t>Gestión Financiera</t>
  </si>
  <si>
    <t>Gestión de servicios Hospitalarios y Urgencias</t>
  </si>
  <si>
    <t>Gestión Jurídica</t>
  </si>
  <si>
    <t>Revisoría Fiscal</t>
  </si>
  <si>
    <t>Gestión de servicios ambulatorios</t>
  </si>
  <si>
    <t>Gestión en salud familiar y comunitaria</t>
  </si>
  <si>
    <t>Gestión de Sistema de Información y TICS</t>
  </si>
  <si>
    <t>Gestión Documental</t>
  </si>
  <si>
    <t>Gestión de Recursos físicos</t>
  </si>
  <si>
    <t>Gestión de Talento Humano</t>
  </si>
  <si>
    <t>Realizar el calculo de necesidades de insumos, dispositivos, reactivos, medicamentos de manera  mensual.
Garantizar el presupuesto suficiente para asegurar la conductas diagnósticas y terapeuticas de los pacientes de manera  mensual.
Realizar seguimiento al Plan de compras de manera mensual</t>
  </si>
  <si>
    <t xml:space="preserve">Realizar la medición, análisis y retroalimentación a los indicadores de satisfacción al usuario de manera mensual
Implementar el plan de acción de la Política de Humanización de los servicios de salud para mejorar la prestación de los servicios de manera  mensual.
Socializar los resultados de medición de adherencia a los protocolos y estrategias de humanización y calidad en la institución de manera mensual.
</t>
  </si>
  <si>
    <t xml:space="preserve">Realizar el seguimiento a la ejecución y cumplimiento a los indicadores del Plan de Desarrollo y Plan de Gestión </t>
  </si>
  <si>
    <t>Formular y ejecutar el cronograma de auditorías internas.
Realizar los informes de Norma para Control interno y socializar sus resultados.
Diseñar un Plan de acción para superar los hallazgos encontrados en las auditorias.</t>
  </si>
  <si>
    <t xml:space="preserve">Actualización y/o socialización de los procesos y procedimientos contables de acuerdo con la Normatividad vigente.
Realizar la actualización y depuración de inventarios y los respectivos cruces  contables.
Realizar seguimiento y monitoreo al proceso de facturación en sus diferentes etapas y socializar los resultados con el equipo de la USI.
</t>
  </si>
  <si>
    <t>Realizar el seguimiento a la implementación de barreras de seguridad y estrategias de la política de seguridad del paciente en los servicios de la USI.
Realizar los análisis de los indicadores de seguridad del paciente en los comités institucionales</t>
  </si>
  <si>
    <t xml:space="preserve">Realizar análisis y seguimiento a los procesos jurídicos en contra y a favor de la ESE determinando las actuaciones y las probabilidades de ganancia o pérdida en los procesos.
Adelantar el Comité de conciliaciones y asuntos jurídicos de la ESE para analizar los eventos y la implementación de medidas de mitigación.
Realizar la actualización del manual de contratación de la Unidad de Salud .
</t>
  </si>
  <si>
    <t>Socializar los informes de la revisoría fiscal de manera periódica.
Actualización y/o socialización de los procesos y procedimientos contables de acuerdo con la Normatividad vigente.</t>
  </si>
  <si>
    <t>Realizar la parametrización del sistema contable y financiero de la ESE con un sistema de costos que permita la contratación a punto de equilibrio en la ESE.</t>
  </si>
  <si>
    <t xml:space="preserve">Asistir a las reuniones de conciliación de cartera y circular 030 que garanticen el recaudo de cartera.
Gestionar la conciliación de cuentas y pagos por cada ERP, identificando las cuentas por cobrar de la ESE.
Realizar auditoría de cuentas médicas y concurrente a los procesos asistenciales y de prestación de servicios en la ESE.
</t>
  </si>
  <si>
    <t>Socializar los informes de preauditoría y revisión a la facturación generada en la USI.</t>
  </si>
  <si>
    <t>Implementar el Plan de acción de SARLAF.</t>
  </si>
  <si>
    <t>Diseñar y socializar informes sobre el cumplimiento de metas de producción de las EAPB en contrato con la ESE.</t>
  </si>
  <si>
    <t>Realizar seguimiento bimensual a la ejecución técnica y financiera del convenio MAITE.</t>
  </si>
  <si>
    <t>Realizar la actualización del manual de contratación de la Unidad de Salud.
Diseñar y socializar la publicación completa y oportuna de los procesos de compra de bienes y/o servicios en la plataforma del SECOP.</t>
  </si>
  <si>
    <t>Garantizar la capacitación e inudcción en el buen uso de los sistemas de información dirigido a todo el personal  de la ESE.
Realizar informes de seguimiento al buen uso de las tecnologías y seguridad de la información de la ESE.</t>
  </si>
  <si>
    <t>Realizar socialización de los procesos y procedimientos para la gestión documental de la ESE.
Generar un informe de medición a la adherencia de los procesos y procedimientos de la gestión documental.</t>
  </si>
  <si>
    <t>Realizar seguimiento a la asignación y ejecución del rubro presupuestal para el mantenimiento de infraestructura y equipos fijos de la ESE.
Realizar informes trimestrales de la programación y ejecución de los mantenimientos correctivos y preventivos de la infraestructura y equipos fijos de la ESE.</t>
  </si>
  <si>
    <t>Realizar seguimiento a la implementación del plan de bienestar laboral de los funcionarios.
Reaqlizar análisis de clima laboral de un área de la ESE.
Determinar el Plan de acción para evitar incumplimientos en la aplicación de la Normatividad laboral de la ESE.</t>
  </si>
  <si>
    <t>Lider de Servicios complementarios</t>
  </si>
  <si>
    <t>Lider de Atención al usuario y Humanización</t>
  </si>
  <si>
    <t>Líder de Planeación</t>
  </si>
  <si>
    <t>Líder de Financiera</t>
  </si>
  <si>
    <t>Líder de servicios Hospitalarios y urgencias</t>
  </si>
  <si>
    <t>Líder Facturación</t>
  </si>
  <si>
    <t>Líder de Cartera</t>
  </si>
  <si>
    <t>Líder de Costos</t>
  </si>
  <si>
    <t>Líder de Jurídica</t>
  </si>
  <si>
    <t>Líder Financiero</t>
  </si>
  <si>
    <t>Líder de servicios ambulatorios</t>
  </si>
  <si>
    <t>Líder de MAITE</t>
  </si>
  <si>
    <t>Líder de sistemas de información</t>
  </si>
  <si>
    <t>Líder de Gestión documental</t>
  </si>
  <si>
    <t>Lider de recursos físicos</t>
  </si>
  <si>
    <t>Líder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</si>
</sst>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2">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6" fillId="0" borderId="1" xfId="0" applyFont="1" applyBorder="1" applyAlignment="1">
      <alignment horizontal="justify" vertical="center" wrapText="1"/>
    </xf>
    <xf numFmtId="0" fontId="2" fillId="0" borderId="0" xfId="0" applyFont="1" applyAlignment="1">
      <alignment horizontal="center" vertical="center" wrapText="1"/>
    </xf>
    <xf numFmtId="0" fontId="4" fillId="0" borderId="1" xfId="2" applyFont="1" applyBorder="1" applyAlignment="1">
      <alignment horizontal="center" vertical="center" wrapText="1"/>
    </xf>
    <xf numFmtId="0" fontId="9" fillId="0" borderId="0" xfId="2" applyFont="1" applyAlignment="1">
      <alignment horizontal="center"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41460</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358730</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817790</xdr:colOff>
      <xdr:row>32</xdr:row>
      <xdr:rowOff>238427</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817790" y="2696285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24532</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33" zoomScale="90" zoomScaleNormal="90" workbookViewId="0">
      <selection activeCell="B7" sqref="B7:H7"/>
    </sheetView>
  </sheetViews>
  <sheetFormatPr baseColWidth="10" defaultColWidth="11.44140625" defaultRowHeight="14.4" x14ac:dyDescent="0.3"/>
  <cols>
    <col min="1" max="1" width="2.88671875" style="292" customWidth="1"/>
    <col min="2" max="3" width="24.6640625" style="292" customWidth="1"/>
    <col min="4" max="4" width="16" style="292" customWidth="1"/>
    <col min="5" max="5" width="24.6640625" style="292" customWidth="1"/>
    <col min="6" max="6" width="27.6640625" style="292" customWidth="1"/>
    <col min="7" max="8" width="24.6640625" style="292" customWidth="1"/>
    <col min="9" max="16384" width="11.44140625" style="292"/>
  </cols>
  <sheetData>
    <row r="1" spans="2:8" ht="15" thickBot="1" x14ac:dyDescent="0.35"/>
    <row r="2" spans="2:8" ht="18" x14ac:dyDescent="0.3">
      <c r="B2" s="343" t="s">
        <v>183</v>
      </c>
      <c r="C2" s="344"/>
      <c r="D2" s="344"/>
      <c r="E2" s="344"/>
      <c r="F2" s="344"/>
      <c r="G2" s="344"/>
      <c r="H2" s="345"/>
    </row>
    <row r="3" spans="2:8" x14ac:dyDescent="0.3">
      <c r="B3" s="293"/>
      <c r="C3" s="294"/>
      <c r="D3" s="294"/>
      <c r="E3" s="294"/>
      <c r="F3" s="294"/>
      <c r="G3" s="294"/>
      <c r="H3" s="295"/>
    </row>
    <row r="4" spans="2:8" ht="63" customHeight="1" x14ac:dyDescent="0.3">
      <c r="B4" s="346" t="s">
        <v>193</v>
      </c>
      <c r="C4" s="347"/>
      <c r="D4" s="347"/>
      <c r="E4" s="347"/>
      <c r="F4" s="347"/>
      <c r="G4" s="347"/>
      <c r="H4" s="348"/>
    </row>
    <row r="5" spans="2:8" ht="63" customHeight="1" x14ac:dyDescent="0.3">
      <c r="B5" s="349"/>
      <c r="C5" s="350"/>
      <c r="D5" s="350"/>
      <c r="E5" s="350"/>
      <c r="F5" s="350"/>
      <c r="G5" s="350"/>
      <c r="H5" s="351"/>
    </row>
    <row r="6" spans="2:8" x14ac:dyDescent="0.3">
      <c r="B6" s="352" t="s">
        <v>184</v>
      </c>
      <c r="C6" s="353"/>
      <c r="D6" s="353"/>
      <c r="E6" s="353"/>
      <c r="F6" s="353"/>
      <c r="G6" s="353"/>
      <c r="H6" s="354"/>
    </row>
    <row r="7" spans="2:8" ht="95.25" customHeight="1" x14ac:dyDescent="0.3">
      <c r="B7" s="355" t="s">
        <v>194</v>
      </c>
      <c r="C7" s="356"/>
      <c r="D7" s="356"/>
      <c r="E7" s="356"/>
      <c r="F7" s="356"/>
      <c r="G7" s="356"/>
      <c r="H7" s="357"/>
    </row>
    <row r="8" spans="2:8" x14ac:dyDescent="0.3">
      <c r="B8" s="272"/>
      <c r="C8" s="273"/>
      <c r="D8" s="273"/>
      <c r="E8" s="273"/>
      <c r="F8" s="273"/>
      <c r="G8" s="273"/>
      <c r="H8" s="274"/>
    </row>
    <row r="9" spans="2:8" ht="20.399999999999999" customHeight="1" x14ac:dyDescent="0.3">
      <c r="B9" s="362" t="s">
        <v>211</v>
      </c>
      <c r="C9" s="363"/>
      <c r="D9" s="363"/>
      <c r="E9" s="363"/>
      <c r="F9" s="363"/>
      <c r="G9" s="363"/>
      <c r="H9" s="364"/>
    </row>
    <row r="10" spans="2:8" x14ac:dyDescent="0.3">
      <c r="B10" s="278"/>
      <c r="C10" s="279"/>
      <c r="D10" s="279"/>
      <c r="E10" s="279"/>
      <c r="F10" s="279"/>
      <c r="G10" s="279"/>
      <c r="H10" s="280"/>
    </row>
    <row r="11" spans="2:8" ht="20.399999999999999" customHeight="1" x14ac:dyDescent="0.3">
      <c r="B11" s="365" t="s">
        <v>212</v>
      </c>
      <c r="C11" s="366"/>
      <c r="D11" s="366"/>
      <c r="E11" s="366"/>
      <c r="F11" s="366"/>
      <c r="G11" s="366"/>
      <c r="H11" s="367"/>
    </row>
    <row r="12" spans="2:8" s="317" customFormat="1" ht="20.399999999999999" customHeight="1" x14ac:dyDescent="0.3">
      <c r="B12" s="314"/>
      <c r="C12" s="315"/>
      <c r="D12" s="315"/>
      <c r="E12" s="315"/>
      <c r="F12" s="315"/>
      <c r="G12" s="315"/>
      <c r="H12" s="316"/>
    </row>
    <row r="13" spans="2:8" ht="20.399999999999999" customHeight="1" x14ac:dyDescent="0.3">
      <c r="B13" s="352" t="s">
        <v>209</v>
      </c>
      <c r="C13" s="368"/>
      <c r="D13" s="368"/>
      <c r="E13" s="368"/>
      <c r="F13" s="368"/>
      <c r="G13" s="368"/>
      <c r="H13" s="369"/>
    </row>
    <row r="14" spans="2:8" ht="9" customHeight="1" x14ac:dyDescent="0.3">
      <c r="B14" s="352"/>
      <c r="C14" s="368"/>
      <c r="D14" s="368"/>
      <c r="E14" s="368"/>
      <c r="F14" s="368"/>
      <c r="G14" s="368"/>
      <c r="H14" s="369"/>
    </row>
    <row r="15" spans="2:8" x14ac:dyDescent="0.3">
      <c r="B15" s="352" t="s">
        <v>208</v>
      </c>
      <c r="C15" s="368"/>
      <c r="D15" s="368"/>
      <c r="E15" s="368"/>
      <c r="F15" s="368"/>
      <c r="G15" s="368"/>
      <c r="H15" s="369"/>
    </row>
    <row r="16" spans="2:8" x14ac:dyDescent="0.3">
      <c r="B16" s="275"/>
      <c r="C16" s="276"/>
      <c r="D16" s="276"/>
      <c r="E16" s="276"/>
      <c r="F16" s="276"/>
      <c r="G16" s="276"/>
      <c r="H16" s="277"/>
    </row>
    <row r="17" spans="2:8" ht="18.600000000000001" customHeight="1" x14ac:dyDescent="0.3">
      <c r="B17" s="352" t="s">
        <v>210</v>
      </c>
      <c r="C17" s="368"/>
      <c r="D17" s="368"/>
      <c r="E17" s="368"/>
      <c r="F17" s="368"/>
      <c r="G17" s="368"/>
      <c r="H17" s="369"/>
    </row>
    <row r="18" spans="2:8" ht="18.600000000000001" customHeight="1" x14ac:dyDescent="0.3">
      <c r="B18" s="275"/>
      <c r="C18" s="276"/>
      <c r="D18" s="276"/>
      <c r="E18" s="276"/>
      <c r="F18" s="276"/>
      <c r="G18" s="276"/>
      <c r="H18" s="277"/>
    </row>
    <row r="19" spans="2:8" ht="18.600000000000001" customHeight="1" x14ac:dyDescent="0.3">
      <c r="B19" s="352" t="s">
        <v>213</v>
      </c>
      <c r="C19" s="368"/>
      <c r="D19" s="368"/>
      <c r="E19" s="368"/>
      <c r="F19" s="368"/>
      <c r="G19" s="368"/>
      <c r="H19" s="369"/>
    </row>
    <row r="20" spans="2:8" ht="18.600000000000001" customHeight="1" thickBot="1" x14ac:dyDescent="0.35">
      <c r="B20" s="214"/>
      <c r="C20" s="281"/>
      <c r="D20" s="281"/>
      <c r="E20" s="281"/>
      <c r="F20" s="281"/>
      <c r="G20" s="281"/>
      <c r="H20" s="282"/>
    </row>
    <row r="21" spans="2:8" ht="15" thickTop="1" x14ac:dyDescent="0.3">
      <c r="B21" s="296"/>
      <c r="C21" s="384" t="s">
        <v>185</v>
      </c>
      <c r="D21" s="359"/>
      <c r="E21" s="360" t="s">
        <v>186</v>
      </c>
      <c r="F21" s="361"/>
      <c r="G21" s="301"/>
      <c r="H21" s="297"/>
    </row>
    <row r="22" spans="2:8" ht="35.25" customHeight="1" x14ac:dyDescent="0.3">
      <c r="B22" s="296"/>
      <c r="C22" s="370" t="s">
        <v>187</v>
      </c>
      <c r="D22" s="371"/>
      <c r="E22" s="372" t="s">
        <v>188</v>
      </c>
      <c r="F22" s="373"/>
      <c r="G22" s="301"/>
      <c r="H22" s="297"/>
    </row>
    <row r="23" spans="2:8" ht="17.25" customHeight="1" x14ac:dyDescent="0.3">
      <c r="B23" s="296"/>
      <c r="C23" s="370" t="s">
        <v>222</v>
      </c>
      <c r="D23" s="371"/>
      <c r="E23" s="372" t="s">
        <v>189</v>
      </c>
      <c r="F23" s="373"/>
      <c r="G23" s="301"/>
      <c r="H23" s="297"/>
    </row>
    <row r="24" spans="2:8" ht="69.75" customHeight="1" x14ac:dyDescent="0.3">
      <c r="B24" s="296"/>
      <c r="C24" s="370" t="s">
        <v>207</v>
      </c>
      <c r="D24" s="371"/>
      <c r="E24" s="372" t="s">
        <v>236</v>
      </c>
      <c r="F24" s="373"/>
      <c r="G24" s="301"/>
      <c r="H24" s="297"/>
    </row>
    <row r="25" spans="2:8" ht="69.75" customHeight="1" x14ac:dyDescent="0.3">
      <c r="B25" s="296"/>
      <c r="C25" s="370" t="s">
        <v>237</v>
      </c>
      <c r="D25" s="371"/>
      <c r="E25" s="372" t="s">
        <v>238</v>
      </c>
      <c r="F25" s="373"/>
      <c r="G25" s="301"/>
      <c r="H25" s="297"/>
    </row>
    <row r="26" spans="2:8" ht="69.75" customHeight="1" x14ac:dyDescent="0.3">
      <c r="B26" s="296"/>
      <c r="C26" s="370" t="s">
        <v>224</v>
      </c>
      <c r="D26" s="371"/>
      <c r="E26" s="372" t="s">
        <v>190</v>
      </c>
      <c r="F26" s="373"/>
      <c r="G26" s="301"/>
      <c r="H26" s="297"/>
    </row>
    <row r="27" spans="2:8" ht="69.75" customHeight="1" x14ac:dyDescent="0.3">
      <c r="B27" s="296"/>
      <c r="C27" s="374" t="s">
        <v>78</v>
      </c>
      <c r="D27" s="375"/>
      <c r="E27" s="376" t="s">
        <v>235</v>
      </c>
      <c r="F27" s="377"/>
      <c r="G27" s="301"/>
      <c r="H27" s="297"/>
    </row>
    <row r="28" spans="2:8" ht="69.75" customHeight="1" x14ac:dyDescent="0.3">
      <c r="B28" s="296"/>
      <c r="C28" s="374" t="s">
        <v>225</v>
      </c>
      <c r="D28" s="375"/>
      <c r="E28" s="376" t="s">
        <v>226</v>
      </c>
      <c r="F28" s="377"/>
      <c r="G28" s="301"/>
      <c r="H28" s="297"/>
    </row>
    <row r="29" spans="2:8" ht="69.75" customHeight="1" x14ac:dyDescent="0.3">
      <c r="B29" s="296"/>
      <c r="C29" s="374" t="s">
        <v>227</v>
      </c>
      <c r="D29" s="375"/>
      <c r="E29" s="376" t="s">
        <v>228</v>
      </c>
      <c r="F29" s="377"/>
      <c r="G29" s="301"/>
      <c r="H29" s="297"/>
    </row>
    <row r="30" spans="2:8" ht="69.75" customHeight="1" x14ac:dyDescent="0.3">
      <c r="B30" s="296"/>
      <c r="C30" s="374" t="s">
        <v>50</v>
      </c>
      <c r="D30" s="375"/>
      <c r="E30" s="376" t="s">
        <v>229</v>
      </c>
      <c r="F30" s="377"/>
      <c r="G30" s="301"/>
      <c r="H30" s="297"/>
    </row>
    <row r="31" spans="2:8" ht="69.75" customHeight="1" x14ac:dyDescent="0.3">
      <c r="B31" s="296"/>
      <c r="C31" s="374" t="s">
        <v>230</v>
      </c>
      <c r="D31" s="375"/>
      <c r="E31" s="376" t="s">
        <v>231</v>
      </c>
      <c r="F31" s="377"/>
      <c r="G31" s="301"/>
      <c r="H31" s="297"/>
    </row>
    <row r="32" spans="2:8" ht="69.75" customHeight="1" x14ac:dyDescent="0.3">
      <c r="B32" s="296"/>
      <c r="C32" s="374" t="s">
        <v>232</v>
      </c>
      <c r="D32" s="375"/>
      <c r="E32" s="376" t="s">
        <v>233</v>
      </c>
      <c r="F32" s="377"/>
      <c r="G32" s="301"/>
      <c r="H32" s="297"/>
    </row>
    <row r="33" spans="2:8" ht="69.75" customHeight="1" x14ac:dyDescent="0.3">
      <c r="B33" s="296"/>
      <c r="C33" s="374" t="s">
        <v>167</v>
      </c>
      <c r="D33" s="375"/>
      <c r="E33" s="376" t="s">
        <v>234</v>
      </c>
      <c r="F33" s="377"/>
      <c r="G33" s="301"/>
      <c r="H33" s="297"/>
    </row>
    <row r="34" spans="2:8" x14ac:dyDescent="0.3">
      <c r="B34" s="296"/>
      <c r="C34" s="286"/>
      <c r="D34" s="286"/>
      <c r="E34" s="287"/>
      <c r="F34" s="287"/>
      <c r="G34" s="301"/>
      <c r="H34" s="297"/>
    </row>
    <row r="35" spans="2:8" x14ac:dyDescent="0.3">
      <c r="B35" s="352" t="s">
        <v>239</v>
      </c>
      <c r="C35" s="368"/>
      <c r="D35" s="368"/>
      <c r="E35" s="368"/>
      <c r="F35" s="368"/>
      <c r="G35" s="368"/>
      <c r="H35" s="369"/>
    </row>
    <row r="36" spans="2:8" ht="14.4" customHeight="1" thickBot="1" x14ac:dyDescent="0.35">
      <c r="B36" s="302"/>
      <c r="C36" s="291"/>
      <c r="D36" s="291"/>
      <c r="E36" s="291"/>
      <c r="F36" s="291"/>
      <c r="G36" s="291"/>
      <c r="H36" s="303"/>
    </row>
    <row r="37" spans="2:8" ht="14.4" customHeight="1" thickTop="1" x14ac:dyDescent="0.3">
      <c r="B37" s="302"/>
      <c r="C37" s="384" t="s">
        <v>185</v>
      </c>
      <c r="D37" s="359"/>
      <c r="E37" s="360" t="s">
        <v>186</v>
      </c>
      <c r="F37" s="361"/>
      <c r="G37" s="291"/>
      <c r="H37" s="303"/>
    </row>
    <row r="38" spans="2:8" ht="90" customHeight="1" x14ac:dyDescent="0.3">
      <c r="B38" s="302"/>
      <c r="C38" s="374" t="s">
        <v>200</v>
      </c>
      <c r="D38" s="375"/>
      <c r="E38" s="376" t="s">
        <v>240</v>
      </c>
      <c r="F38" s="377"/>
      <c r="G38" s="291"/>
      <c r="H38" s="303"/>
    </row>
    <row r="39" spans="2:8" ht="53.4" customHeight="1" x14ac:dyDescent="0.3">
      <c r="B39" s="302"/>
      <c r="C39" s="374" t="s">
        <v>172</v>
      </c>
      <c r="D39" s="375"/>
      <c r="E39" s="376" t="s">
        <v>265</v>
      </c>
      <c r="F39" s="377"/>
      <c r="G39" s="291"/>
      <c r="H39" s="303"/>
    </row>
    <row r="40" spans="2:8" ht="54" customHeight="1" x14ac:dyDescent="0.3">
      <c r="B40" s="302"/>
      <c r="C40" s="374" t="s">
        <v>64</v>
      </c>
      <c r="D40" s="375"/>
      <c r="E40" s="376" t="s">
        <v>266</v>
      </c>
      <c r="F40" s="377"/>
      <c r="G40" s="291"/>
      <c r="H40" s="303"/>
    </row>
    <row r="41" spans="2:8" ht="32.4" customHeight="1" x14ac:dyDescent="0.3">
      <c r="B41" s="302"/>
      <c r="C41" s="374" t="s">
        <v>241</v>
      </c>
      <c r="D41" s="375"/>
      <c r="E41" s="376" t="s">
        <v>242</v>
      </c>
      <c r="F41" s="377"/>
      <c r="G41" s="291"/>
      <c r="H41" s="303"/>
    </row>
    <row r="42" spans="2:8" x14ac:dyDescent="0.3">
      <c r="B42" s="302"/>
      <c r="C42" s="291"/>
      <c r="D42" s="291"/>
      <c r="E42" s="291"/>
      <c r="F42" s="291"/>
      <c r="G42" s="291"/>
      <c r="H42" s="303"/>
    </row>
    <row r="43" spans="2:8" ht="18.600000000000001" customHeight="1" x14ac:dyDescent="0.3">
      <c r="B43" s="392" t="s">
        <v>218</v>
      </c>
      <c r="C43" s="393"/>
      <c r="D43" s="393"/>
      <c r="E43" s="393"/>
      <c r="F43" s="393"/>
      <c r="G43" s="393"/>
      <c r="H43" s="394"/>
    </row>
    <row r="44" spans="2:8" ht="18.600000000000001" customHeight="1" x14ac:dyDescent="0.3">
      <c r="B44" s="288"/>
      <c r="C44" s="289"/>
      <c r="D44" s="289"/>
      <c r="E44" s="289"/>
      <c r="F44" s="289"/>
      <c r="G44" s="289"/>
      <c r="H44" s="290"/>
    </row>
    <row r="45" spans="2:8" ht="18.600000000000001" customHeight="1" x14ac:dyDescent="0.3">
      <c r="B45" s="352" t="s">
        <v>214</v>
      </c>
      <c r="C45" s="368"/>
      <c r="D45" s="368"/>
      <c r="E45" s="368"/>
      <c r="F45" s="368"/>
      <c r="G45" s="368"/>
      <c r="H45" s="369"/>
    </row>
    <row r="46" spans="2:8" ht="18.600000000000001" customHeight="1" thickBot="1" x14ac:dyDescent="0.35">
      <c r="B46" s="214"/>
      <c r="C46" s="281"/>
      <c r="D46" s="281"/>
      <c r="E46" s="281"/>
      <c r="F46" s="281"/>
      <c r="G46" s="281"/>
      <c r="H46" s="282"/>
    </row>
    <row r="47" spans="2:8" ht="18.600000000000001" customHeight="1" thickTop="1" x14ac:dyDescent="0.3">
      <c r="B47" s="214"/>
      <c r="C47" s="384" t="s">
        <v>185</v>
      </c>
      <c r="D47" s="359"/>
      <c r="E47" s="360" t="s">
        <v>186</v>
      </c>
      <c r="F47" s="361"/>
      <c r="G47" s="281"/>
      <c r="H47" s="282"/>
    </row>
    <row r="48" spans="2:8" ht="53.1" customHeight="1" x14ac:dyDescent="0.3">
      <c r="B48" s="214"/>
      <c r="C48" s="395" t="s">
        <v>175</v>
      </c>
      <c r="D48" s="379"/>
      <c r="E48" s="376" t="s">
        <v>191</v>
      </c>
      <c r="F48" s="377"/>
      <c r="G48" s="281"/>
      <c r="H48" s="282"/>
    </row>
    <row r="49" spans="2:8" ht="54" customHeight="1" x14ac:dyDescent="0.3">
      <c r="B49" s="214"/>
      <c r="C49" s="395" t="s">
        <v>90</v>
      </c>
      <c r="D49" s="379"/>
      <c r="E49" s="376" t="s">
        <v>243</v>
      </c>
      <c r="F49" s="377"/>
      <c r="G49" s="281"/>
      <c r="H49" s="282"/>
    </row>
    <row r="50" spans="2:8" ht="51.9" customHeight="1" x14ac:dyDescent="0.3">
      <c r="B50" s="214"/>
      <c r="C50" s="395" t="s">
        <v>91</v>
      </c>
      <c r="D50" s="379"/>
      <c r="E50" s="376" t="s">
        <v>245</v>
      </c>
      <c r="F50" s="377"/>
      <c r="G50" s="281"/>
      <c r="H50" s="282"/>
    </row>
    <row r="51" spans="2:8" ht="53.4" customHeight="1" x14ac:dyDescent="0.3">
      <c r="B51" s="214"/>
      <c r="C51" s="395" t="s">
        <v>114</v>
      </c>
      <c r="D51" s="379"/>
      <c r="E51" s="376" t="s">
        <v>245</v>
      </c>
      <c r="F51" s="377"/>
      <c r="G51" s="281"/>
      <c r="H51" s="282"/>
    </row>
    <row r="52" spans="2:8" ht="48.6" customHeight="1" x14ac:dyDescent="0.3">
      <c r="B52" s="214"/>
      <c r="C52" s="395" t="s">
        <v>92</v>
      </c>
      <c r="D52" s="379"/>
      <c r="E52" s="376" t="s">
        <v>246</v>
      </c>
      <c r="F52" s="377"/>
      <c r="G52" s="281"/>
      <c r="H52" s="282"/>
    </row>
    <row r="53" spans="2:8" ht="49.5" customHeight="1" x14ac:dyDescent="0.3">
      <c r="B53" s="214"/>
      <c r="C53" s="395" t="s">
        <v>93</v>
      </c>
      <c r="D53" s="379"/>
      <c r="E53" s="376" t="s">
        <v>244</v>
      </c>
      <c r="F53" s="377"/>
      <c r="G53" s="281"/>
      <c r="H53" s="282"/>
    </row>
    <row r="54" spans="2:8" ht="50.1" customHeight="1" x14ac:dyDescent="0.3">
      <c r="B54" s="214"/>
      <c r="C54" s="395" t="s">
        <v>109</v>
      </c>
      <c r="D54" s="379"/>
      <c r="E54" s="376" t="s">
        <v>249</v>
      </c>
      <c r="F54" s="377"/>
      <c r="G54" s="281"/>
      <c r="H54" s="282"/>
    </row>
    <row r="55" spans="2:8" ht="29.4" customHeight="1" x14ac:dyDescent="0.3">
      <c r="B55" s="214"/>
      <c r="C55" s="395" t="s">
        <v>113</v>
      </c>
      <c r="D55" s="379"/>
      <c r="E55" s="376" t="s">
        <v>247</v>
      </c>
      <c r="F55" s="377"/>
      <c r="G55" s="281"/>
      <c r="H55" s="282"/>
    </row>
    <row r="56" spans="2:8" ht="39.9" customHeight="1" x14ac:dyDescent="0.3">
      <c r="B56" s="214"/>
      <c r="C56" s="395" t="s">
        <v>117</v>
      </c>
      <c r="D56" s="379"/>
      <c r="E56" s="376" t="s">
        <v>248</v>
      </c>
      <c r="F56" s="377"/>
      <c r="G56" s="281"/>
      <c r="H56" s="282"/>
    </row>
    <row r="57" spans="2:8" ht="29.4" customHeight="1" x14ac:dyDescent="0.3">
      <c r="B57" s="214"/>
      <c r="C57" s="395" t="s">
        <v>10</v>
      </c>
      <c r="D57" s="379"/>
      <c r="E57" s="376" t="s">
        <v>203</v>
      </c>
      <c r="F57" s="377"/>
      <c r="G57" s="281"/>
      <c r="H57" s="282"/>
    </row>
    <row r="58" spans="2:8" ht="18.600000000000001" customHeight="1" x14ac:dyDescent="0.3">
      <c r="B58" s="214"/>
      <c r="C58" s="281"/>
      <c r="D58" s="281"/>
      <c r="E58" s="281"/>
      <c r="F58" s="281"/>
      <c r="G58" s="281"/>
      <c r="H58" s="282"/>
    </row>
    <row r="59" spans="2:8" ht="18.600000000000001" customHeight="1" x14ac:dyDescent="0.3">
      <c r="B59" s="385" t="s">
        <v>217</v>
      </c>
      <c r="C59" s="386"/>
      <c r="D59" s="386"/>
      <c r="E59" s="386"/>
      <c r="F59" s="386"/>
      <c r="G59" s="386"/>
      <c r="H59" s="387"/>
    </row>
    <row r="60" spans="2:8" ht="18.600000000000001" customHeight="1" x14ac:dyDescent="0.3">
      <c r="B60" s="214"/>
      <c r="C60" s="281"/>
      <c r="D60" s="281"/>
      <c r="E60" s="281"/>
      <c r="F60" s="281"/>
      <c r="G60" s="281"/>
      <c r="H60" s="282"/>
    </row>
    <row r="61" spans="2:8" ht="18.600000000000001" customHeight="1" x14ac:dyDescent="0.3">
      <c r="B61" s="388" t="s">
        <v>215</v>
      </c>
      <c r="C61" s="389"/>
      <c r="D61" s="389"/>
      <c r="E61" s="389"/>
      <c r="F61" s="389"/>
      <c r="G61" s="389"/>
      <c r="H61" s="390"/>
    </row>
    <row r="62" spans="2:8" ht="18.600000000000001" customHeight="1" x14ac:dyDescent="0.3">
      <c r="B62" s="275"/>
      <c r="C62" s="276"/>
      <c r="D62" s="276"/>
      <c r="E62" s="276"/>
      <c r="F62" s="276"/>
      <c r="G62" s="276"/>
      <c r="H62" s="277"/>
    </row>
    <row r="63" spans="2:8" ht="30" customHeight="1" x14ac:dyDescent="0.3">
      <c r="B63" s="352" t="s">
        <v>216</v>
      </c>
      <c r="C63" s="368"/>
      <c r="D63" s="368"/>
      <c r="E63" s="368"/>
      <c r="F63" s="368"/>
      <c r="G63" s="368"/>
      <c r="H63" s="369"/>
    </row>
    <row r="64" spans="2:8" ht="15" thickBot="1" x14ac:dyDescent="0.35">
      <c r="B64" s="214"/>
      <c r="C64" s="281"/>
      <c r="D64" s="281"/>
      <c r="E64" s="281"/>
      <c r="F64" s="281"/>
      <c r="G64" s="281"/>
      <c r="H64" s="282"/>
    </row>
    <row r="65" spans="2:8" ht="30" customHeight="1" thickTop="1" x14ac:dyDescent="0.3">
      <c r="B65" s="214"/>
      <c r="C65" s="384" t="s">
        <v>185</v>
      </c>
      <c r="D65" s="359"/>
      <c r="E65" s="360" t="s">
        <v>186</v>
      </c>
      <c r="F65" s="361"/>
      <c r="G65" s="281"/>
      <c r="H65" s="282"/>
    </row>
    <row r="66" spans="2:8" ht="30" customHeight="1" x14ac:dyDescent="0.3">
      <c r="B66" s="214"/>
      <c r="C66" s="395" t="s">
        <v>124</v>
      </c>
      <c r="D66" s="379"/>
      <c r="E66" s="376" t="s">
        <v>250</v>
      </c>
      <c r="F66" s="377"/>
      <c r="G66" s="281"/>
      <c r="H66" s="282"/>
    </row>
    <row r="67" spans="2:8" ht="44.4" customHeight="1" x14ac:dyDescent="0.3">
      <c r="B67" s="214"/>
      <c r="C67" s="395" t="s">
        <v>125</v>
      </c>
      <c r="D67" s="379"/>
      <c r="E67" s="376" t="s">
        <v>251</v>
      </c>
      <c r="F67" s="377"/>
      <c r="G67" s="281"/>
      <c r="H67" s="282"/>
    </row>
    <row r="68" spans="2:8" ht="51" customHeight="1" x14ac:dyDescent="0.3">
      <c r="B68" s="214"/>
      <c r="C68" s="395" t="s">
        <v>178</v>
      </c>
      <c r="D68" s="379"/>
      <c r="E68" s="376" t="s">
        <v>252</v>
      </c>
      <c r="F68" s="377"/>
      <c r="G68" s="281"/>
      <c r="H68" s="282"/>
    </row>
    <row r="69" spans="2:8" ht="76.5" customHeight="1" x14ac:dyDescent="0.3">
      <c r="B69" s="214"/>
      <c r="C69" s="395" t="s">
        <v>253</v>
      </c>
      <c r="D69" s="379"/>
      <c r="E69" s="376" t="s">
        <v>192</v>
      </c>
      <c r="F69" s="377"/>
      <c r="G69" s="281"/>
      <c r="H69" s="282"/>
    </row>
    <row r="70" spans="2:8" ht="30" customHeight="1" x14ac:dyDescent="0.3">
      <c r="B70" s="214"/>
      <c r="C70" s="395" t="s">
        <v>150</v>
      </c>
      <c r="D70" s="379"/>
      <c r="E70" s="376" t="s">
        <v>255</v>
      </c>
      <c r="F70" s="377"/>
      <c r="G70" s="281"/>
      <c r="H70" s="282"/>
    </row>
    <row r="71" spans="2:8" ht="30" customHeight="1" x14ac:dyDescent="0.3">
      <c r="B71" s="214"/>
      <c r="C71" s="395" t="s">
        <v>256</v>
      </c>
      <c r="D71" s="379"/>
      <c r="E71" s="376" t="s">
        <v>257</v>
      </c>
      <c r="F71" s="377"/>
      <c r="G71" s="281"/>
      <c r="H71" s="282"/>
    </row>
    <row r="72" spans="2:8" ht="30" customHeight="1" x14ac:dyDescent="0.3">
      <c r="B72" s="214"/>
      <c r="C72" s="395" t="s">
        <v>258</v>
      </c>
      <c r="D72" s="379"/>
      <c r="E72" s="376" t="s">
        <v>259</v>
      </c>
      <c r="F72" s="377"/>
      <c r="G72" s="281"/>
      <c r="H72" s="282"/>
    </row>
    <row r="73" spans="2:8" ht="53.4" customHeight="1" x14ac:dyDescent="0.3">
      <c r="B73" s="214"/>
      <c r="C73" s="395" t="s">
        <v>132</v>
      </c>
      <c r="D73" s="379"/>
      <c r="E73" s="376" t="s">
        <v>254</v>
      </c>
      <c r="F73" s="377"/>
      <c r="G73" s="281"/>
      <c r="H73" s="282"/>
    </row>
    <row r="74" spans="2:8" ht="30" customHeight="1" x14ac:dyDescent="0.3">
      <c r="B74" s="214"/>
      <c r="C74" s="281"/>
      <c r="D74" s="281"/>
      <c r="E74" s="281"/>
      <c r="F74" s="281"/>
      <c r="G74" s="281"/>
      <c r="H74" s="282"/>
    </row>
    <row r="75" spans="2:8" ht="18.600000000000001" customHeight="1" x14ac:dyDescent="0.3">
      <c r="B75" s="388" t="s">
        <v>219</v>
      </c>
      <c r="C75" s="389"/>
      <c r="D75" s="389"/>
      <c r="E75" s="389"/>
      <c r="F75" s="389"/>
      <c r="G75" s="389"/>
      <c r="H75" s="390"/>
    </row>
    <row r="76" spans="2:8" ht="18.600000000000001" customHeight="1" x14ac:dyDescent="0.3">
      <c r="B76" s="283"/>
      <c r="C76" s="284"/>
      <c r="D76" s="284"/>
      <c r="E76" s="284"/>
      <c r="F76" s="284"/>
      <c r="G76" s="284"/>
      <c r="H76" s="285"/>
    </row>
    <row r="77" spans="2:8" ht="18.600000000000001" customHeight="1" x14ac:dyDescent="0.3">
      <c r="B77" s="388" t="s">
        <v>220</v>
      </c>
      <c r="C77" s="389"/>
      <c r="D77" s="389"/>
      <c r="E77" s="389"/>
      <c r="F77" s="389"/>
      <c r="G77" s="389"/>
      <c r="H77" s="390"/>
    </row>
    <row r="78" spans="2:8" ht="18.600000000000001" customHeight="1" x14ac:dyDescent="0.3">
      <c r="B78" s="283"/>
      <c r="C78" s="284"/>
      <c r="D78" s="284"/>
      <c r="E78" s="284"/>
      <c r="F78" s="284"/>
      <c r="G78" s="284"/>
      <c r="H78" s="285"/>
    </row>
    <row r="79" spans="2:8" ht="18.600000000000001" customHeight="1" x14ac:dyDescent="0.3">
      <c r="B79" s="388" t="s">
        <v>221</v>
      </c>
      <c r="C79" s="389"/>
      <c r="D79" s="389"/>
      <c r="E79" s="389"/>
      <c r="F79" s="389"/>
      <c r="G79" s="389"/>
      <c r="H79" s="390"/>
    </row>
    <row r="80" spans="2:8" x14ac:dyDescent="0.3">
      <c r="B80" s="214"/>
      <c r="C80" s="304"/>
      <c r="D80" s="304"/>
      <c r="E80" s="304"/>
      <c r="F80" s="304"/>
      <c r="G80" s="304"/>
      <c r="H80" s="215"/>
    </row>
    <row r="81" spans="2:8" x14ac:dyDescent="0.3">
      <c r="B81" s="214"/>
      <c r="C81" s="304"/>
      <c r="D81" s="304"/>
      <c r="E81" s="304"/>
      <c r="F81" s="304"/>
      <c r="G81" s="304"/>
      <c r="H81" s="215"/>
    </row>
    <row r="82" spans="2:8" x14ac:dyDescent="0.3">
      <c r="B82" s="214" t="s">
        <v>262</v>
      </c>
      <c r="C82" s="304"/>
      <c r="D82" s="304"/>
      <c r="E82" s="304"/>
      <c r="F82" s="304"/>
      <c r="G82" s="304"/>
      <c r="H82" s="215"/>
    </row>
    <row r="83" spans="2:8" x14ac:dyDescent="0.3">
      <c r="B83" s="214"/>
      <c r="C83" s="304"/>
      <c r="D83" s="304"/>
      <c r="E83" s="304"/>
      <c r="F83" s="304"/>
      <c r="G83" s="304"/>
      <c r="H83" s="215"/>
    </row>
    <row r="84" spans="2:8" ht="15" thickBot="1" x14ac:dyDescent="0.35">
      <c r="B84" s="296"/>
      <c r="C84" s="301"/>
      <c r="D84" s="305"/>
      <c r="E84" s="306"/>
      <c r="F84" s="306"/>
      <c r="G84" s="307"/>
      <c r="H84" s="297"/>
    </row>
    <row r="85" spans="2:8" ht="15" thickTop="1" x14ac:dyDescent="0.3">
      <c r="B85" s="308" t="s">
        <v>263</v>
      </c>
      <c r="C85" s="358" t="s">
        <v>185</v>
      </c>
      <c r="D85" s="359"/>
      <c r="E85" s="360" t="s">
        <v>186</v>
      </c>
      <c r="F85" s="361"/>
      <c r="G85" s="301"/>
      <c r="H85" s="297"/>
    </row>
    <row r="86" spans="2:8" s="213" customFormat="1" x14ac:dyDescent="0.3">
      <c r="B86" s="312">
        <v>2</v>
      </c>
      <c r="C86" s="391" t="s">
        <v>187</v>
      </c>
      <c r="D86" s="371"/>
      <c r="E86" s="372" t="s">
        <v>188</v>
      </c>
      <c r="F86" s="373"/>
      <c r="G86" s="309"/>
      <c r="H86" s="216"/>
    </row>
    <row r="87" spans="2:8" s="213" customFormat="1" ht="17.25" customHeight="1" x14ac:dyDescent="0.3">
      <c r="B87" s="312">
        <v>2</v>
      </c>
      <c r="C87" s="391" t="s">
        <v>222</v>
      </c>
      <c r="D87" s="371"/>
      <c r="E87" s="372" t="s">
        <v>189</v>
      </c>
      <c r="F87" s="373"/>
      <c r="G87" s="309"/>
      <c r="H87" s="216"/>
    </row>
    <row r="88" spans="2:8" s="213" customFormat="1" ht="25.5" customHeight="1" x14ac:dyDescent="0.3">
      <c r="B88" s="312">
        <v>2</v>
      </c>
      <c r="C88" s="391" t="s">
        <v>207</v>
      </c>
      <c r="D88" s="371"/>
      <c r="E88" s="372" t="s">
        <v>236</v>
      </c>
      <c r="F88" s="373"/>
      <c r="G88" s="309"/>
      <c r="H88" s="216"/>
    </row>
    <row r="89" spans="2:8" s="213" customFormat="1" ht="25.5" customHeight="1" x14ac:dyDescent="0.3">
      <c r="B89" s="312">
        <v>2</v>
      </c>
      <c r="C89" s="391" t="s">
        <v>237</v>
      </c>
      <c r="D89" s="371"/>
      <c r="E89" s="372" t="s">
        <v>238</v>
      </c>
      <c r="F89" s="373"/>
      <c r="G89" s="309"/>
      <c r="H89" s="216"/>
    </row>
    <row r="90" spans="2:8" s="213" customFormat="1" ht="66.900000000000006" customHeight="1" x14ac:dyDescent="0.3">
      <c r="B90" s="312">
        <v>2</v>
      </c>
      <c r="C90" s="391" t="s">
        <v>224</v>
      </c>
      <c r="D90" s="371"/>
      <c r="E90" s="372" t="s">
        <v>190</v>
      </c>
      <c r="F90" s="373"/>
      <c r="G90" s="309"/>
      <c r="H90" s="216"/>
    </row>
    <row r="91" spans="2:8" s="213" customFormat="1" ht="67.5" customHeight="1" x14ac:dyDescent="0.3">
      <c r="B91" s="312">
        <v>2</v>
      </c>
      <c r="C91" s="379" t="s">
        <v>78</v>
      </c>
      <c r="D91" s="375"/>
      <c r="E91" s="376" t="s">
        <v>235</v>
      </c>
      <c r="F91" s="377"/>
      <c r="G91" s="309"/>
      <c r="H91" s="216"/>
    </row>
    <row r="92" spans="2:8" s="213" customFormat="1" ht="43.5" customHeight="1" x14ac:dyDescent="0.3">
      <c r="B92" s="312">
        <v>2</v>
      </c>
      <c r="C92" s="379" t="s">
        <v>225</v>
      </c>
      <c r="D92" s="375"/>
      <c r="E92" s="376" t="s">
        <v>226</v>
      </c>
      <c r="F92" s="377"/>
      <c r="G92" s="309"/>
      <c r="H92" s="216"/>
    </row>
    <row r="93" spans="2:8" s="213" customFormat="1" ht="35.1" customHeight="1" x14ac:dyDescent="0.3">
      <c r="B93" s="312">
        <v>2</v>
      </c>
      <c r="C93" s="379" t="s">
        <v>227</v>
      </c>
      <c r="D93" s="375"/>
      <c r="E93" s="376" t="s">
        <v>228</v>
      </c>
      <c r="F93" s="377"/>
      <c r="G93" s="309"/>
      <c r="H93" s="216"/>
    </row>
    <row r="94" spans="2:8" s="213" customFormat="1" ht="72.75" customHeight="1" x14ac:dyDescent="0.3">
      <c r="B94" s="312">
        <v>2</v>
      </c>
      <c r="C94" s="379" t="s">
        <v>50</v>
      </c>
      <c r="D94" s="375"/>
      <c r="E94" s="376" t="s">
        <v>260</v>
      </c>
      <c r="F94" s="377"/>
      <c r="G94" s="309"/>
      <c r="H94" s="216"/>
    </row>
    <row r="95" spans="2:8" s="213" customFormat="1" ht="93.9" customHeight="1" x14ac:dyDescent="0.3">
      <c r="B95" s="312">
        <v>2</v>
      </c>
      <c r="C95" s="379" t="s">
        <v>230</v>
      </c>
      <c r="D95" s="375"/>
      <c r="E95" s="376" t="s">
        <v>231</v>
      </c>
      <c r="F95" s="377"/>
      <c r="G95" s="309"/>
      <c r="H95" s="216"/>
    </row>
    <row r="96" spans="2:8" s="213" customFormat="1" ht="93.9" customHeight="1" x14ac:dyDescent="0.3">
      <c r="B96" s="312">
        <v>2</v>
      </c>
      <c r="C96" s="379" t="s">
        <v>232</v>
      </c>
      <c r="D96" s="375"/>
      <c r="E96" s="376" t="s">
        <v>233</v>
      </c>
      <c r="F96" s="377"/>
      <c r="G96" s="309"/>
      <c r="H96" s="216"/>
    </row>
    <row r="97" spans="2:8" s="213" customFormat="1" x14ac:dyDescent="0.3">
      <c r="B97" s="312">
        <v>2</v>
      </c>
      <c r="C97" s="379" t="s">
        <v>167</v>
      </c>
      <c r="D97" s="375"/>
      <c r="E97" s="376" t="s">
        <v>234</v>
      </c>
      <c r="F97" s="377"/>
      <c r="G97" s="309"/>
      <c r="H97" s="216"/>
    </row>
    <row r="98" spans="2:8" s="213" customFormat="1" ht="66.599999999999994" customHeight="1" x14ac:dyDescent="0.3">
      <c r="B98" s="312">
        <v>3</v>
      </c>
      <c r="C98" s="379" t="s">
        <v>200</v>
      </c>
      <c r="D98" s="375"/>
      <c r="E98" s="376" t="s">
        <v>240</v>
      </c>
      <c r="F98" s="377"/>
      <c r="G98" s="309"/>
      <c r="H98" s="216"/>
    </row>
    <row r="99" spans="2:8" s="213" customFormat="1" ht="66.599999999999994" customHeight="1" x14ac:dyDescent="0.3">
      <c r="B99" s="312">
        <v>3</v>
      </c>
      <c r="C99" s="379" t="s">
        <v>172</v>
      </c>
      <c r="D99" s="375"/>
      <c r="E99" s="376" t="s">
        <v>265</v>
      </c>
      <c r="F99" s="377"/>
      <c r="G99" s="309"/>
      <c r="H99" s="216"/>
    </row>
    <row r="100" spans="2:8" s="213" customFormat="1" ht="62.4" customHeight="1" x14ac:dyDescent="0.3">
      <c r="B100" s="312">
        <v>3</v>
      </c>
      <c r="C100" s="379" t="s">
        <v>64</v>
      </c>
      <c r="D100" s="375"/>
      <c r="E100" s="376" t="s">
        <v>266</v>
      </c>
      <c r="F100" s="377"/>
      <c r="G100" s="309"/>
      <c r="H100" s="216"/>
    </row>
    <row r="101" spans="2:8" s="213" customFormat="1" ht="38.4" customHeight="1" x14ac:dyDescent="0.3">
      <c r="B101" s="312">
        <v>3</v>
      </c>
      <c r="C101" s="379" t="s">
        <v>241</v>
      </c>
      <c r="D101" s="375"/>
      <c r="E101" s="376" t="s">
        <v>242</v>
      </c>
      <c r="F101" s="377"/>
      <c r="G101" s="309"/>
      <c r="H101" s="216"/>
    </row>
    <row r="102" spans="2:8" ht="59.25" customHeight="1" x14ac:dyDescent="0.3">
      <c r="B102" s="313">
        <v>5</v>
      </c>
      <c r="C102" s="378" t="s">
        <v>175</v>
      </c>
      <c r="D102" s="379"/>
      <c r="E102" s="376" t="s">
        <v>261</v>
      </c>
      <c r="F102" s="377"/>
      <c r="G102" s="301"/>
      <c r="H102" s="297"/>
    </row>
    <row r="103" spans="2:8" ht="59.25" customHeight="1" x14ac:dyDescent="0.3">
      <c r="B103" s="313">
        <v>5</v>
      </c>
      <c r="C103" s="378" t="s">
        <v>90</v>
      </c>
      <c r="D103" s="379"/>
      <c r="E103" s="376" t="s">
        <v>243</v>
      </c>
      <c r="F103" s="377"/>
      <c r="G103" s="301"/>
      <c r="H103" s="297"/>
    </row>
    <row r="104" spans="2:8" ht="59.25" customHeight="1" x14ac:dyDescent="0.3">
      <c r="B104" s="313">
        <v>5</v>
      </c>
      <c r="C104" s="378" t="s">
        <v>91</v>
      </c>
      <c r="D104" s="379"/>
      <c r="E104" s="376" t="s">
        <v>245</v>
      </c>
      <c r="F104" s="377"/>
      <c r="G104" s="301"/>
      <c r="H104" s="297"/>
    </row>
    <row r="105" spans="2:8" ht="59.25" customHeight="1" x14ac:dyDescent="0.3">
      <c r="B105" s="313">
        <v>5</v>
      </c>
      <c r="C105" s="378" t="s">
        <v>114</v>
      </c>
      <c r="D105" s="379"/>
      <c r="E105" s="376" t="s">
        <v>245</v>
      </c>
      <c r="F105" s="377"/>
      <c r="G105" s="301"/>
      <c r="H105" s="297"/>
    </row>
    <row r="106" spans="2:8" ht="47.4" customHeight="1" x14ac:dyDescent="0.3">
      <c r="B106" s="313">
        <v>5</v>
      </c>
      <c r="C106" s="378" t="s">
        <v>92</v>
      </c>
      <c r="D106" s="379"/>
      <c r="E106" s="376" t="s">
        <v>246</v>
      </c>
      <c r="F106" s="377"/>
      <c r="G106" s="301"/>
      <c r="H106" s="297"/>
    </row>
    <row r="107" spans="2:8" ht="45.6" customHeight="1" x14ac:dyDescent="0.3">
      <c r="B107" s="313">
        <v>5</v>
      </c>
      <c r="C107" s="378" t="s">
        <v>93</v>
      </c>
      <c r="D107" s="379"/>
      <c r="E107" s="376" t="s">
        <v>244</v>
      </c>
      <c r="F107" s="377"/>
      <c r="G107" s="301"/>
      <c r="H107" s="297"/>
    </row>
    <row r="108" spans="2:8" ht="32.4" customHeight="1" x14ac:dyDescent="0.3">
      <c r="B108" s="313">
        <v>5</v>
      </c>
      <c r="C108" s="378" t="s">
        <v>109</v>
      </c>
      <c r="D108" s="379"/>
      <c r="E108" s="376" t="s">
        <v>249</v>
      </c>
      <c r="F108" s="377"/>
      <c r="G108" s="301"/>
      <c r="H108" s="297"/>
    </row>
    <row r="109" spans="2:8" ht="33.6" customHeight="1" x14ac:dyDescent="0.3">
      <c r="B109" s="313">
        <v>5</v>
      </c>
      <c r="C109" s="378" t="s">
        <v>113</v>
      </c>
      <c r="D109" s="379"/>
      <c r="E109" s="376" t="s">
        <v>247</v>
      </c>
      <c r="F109" s="377"/>
      <c r="G109" s="301"/>
      <c r="H109" s="297"/>
    </row>
    <row r="110" spans="2:8" ht="33.6" customHeight="1" x14ac:dyDescent="0.3">
      <c r="B110" s="313">
        <v>5</v>
      </c>
      <c r="C110" s="378" t="s">
        <v>117</v>
      </c>
      <c r="D110" s="379"/>
      <c r="E110" s="376" t="s">
        <v>248</v>
      </c>
      <c r="F110" s="377"/>
      <c r="G110" s="301"/>
      <c r="H110" s="297"/>
    </row>
    <row r="111" spans="2:8" x14ac:dyDescent="0.3">
      <c r="B111" s="313">
        <v>5</v>
      </c>
      <c r="C111" s="378" t="s">
        <v>10</v>
      </c>
      <c r="D111" s="379"/>
      <c r="E111" s="376" t="s">
        <v>203</v>
      </c>
      <c r="F111" s="377"/>
      <c r="G111" s="301"/>
      <c r="H111" s="297"/>
    </row>
    <row r="112" spans="2:8" ht="24.9" customHeight="1" x14ac:dyDescent="0.3">
      <c r="B112" s="313">
        <v>8</v>
      </c>
      <c r="C112" s="378" t="s">
        <v>124</v>
      </c>
      <c r="D112" s="379"/>
      <c r="E112" s="376" t="s">
        <v>250</v>
      </c>
      <c r="F112" s="377"/>
      <c r="G112" s="301"/>
      <c r="H112" s="297"/>
    </row>
    <row r="113" spans="2:8" ht="46.5" customHeight="1" x14ac:dyDescent="0.3">
      <c r="B113" s="313">
        <v>8</v>
      </c>
      <c r="C113" s="378" t="s">
        <v>125</v>
      </c>
      <c r="D113" s="379"/>
      <c r="E113" s="376" t="s">
        <v>251</v>
      </c>
      <c r="F113" s="377"/>
      <c r="G113" s="301"/>
      <c r="H113" s="297"/>
    </row>
    <row r="114" spans="2:8" ht="46.5" customHeight="1" x14ac:dyDescent="0.3">
      <c r="B114" s="313">
        <v>8</v>
      </c>
      <c r="C114" s="378" t="s">
        <v>178</v>
      </c>
      <c r="D114" s="379"/>
      <c r="E114" s="376" t="s">
        <v>252</v>
      </c>
      <c r="F114" s="377"/>
      <c r="G114" s="301"/>
      <c r="H114" s="297"/>
    </row>
    <row r="115" spans="2:8" s="213" customFormat="1" ht="82.5" customHeight="1" x14ac:dyDescent="0.3">
      <c r="B115" s="312">
        <v>8</v>
      </c>
      <c r="C115" s="378" t="s">
        <v>253</v>
      </c>
      <c r="D115" s="379"/>
      <c r="E115" s="376" t="s">
        <v>192</v>
      </c>
      <c r="F115" s="377"/>
      <c r="G115" s="309"/>
      <c r="H115" s="216"/>
    </row>
    <row r="116" spans="2:8" s="213" customFormat="1" ht="33.9" customHeight="1" x14ac:dyDescent="0.3">
      <c r="B116" s="312">
        <v>8</v>
      </c>
      <c r="C116" s="378" t="s">
        <v>150</v>
      </c>
      <c r="D116" s="379"/>
      <c r="E116" s="376" t="s">
        <v>255</v>
      </c>
      <c r="F116" s="377"/>
      <c r="G116" s="309"/>
      <c r="H116" s="216"/>
    </row>
    <row r="117" spans="2:8" s="213" customFormat="1" ht="33.9" customHeight="1" x14ac:dyDescent="0.3">
      <c r="B117" s="312">
        <v>8</v>
      </c>
      <c r="C117" s="378" t="s">
        <v>256</v>
      </c>
      <c r="D117" s="379"/>
      <c r="E117" s="376" t="s">
        <v>257</v>
      </c>
      <c r="F117" s="377"/>
      <c r="G117" s="309"/>
      <c r="H117" s="216"/>
    </row>
    <row r="118" spans="2:8" s="213" customFormat="1" ht="33.9" customHeight="1" x14ac:dyDescent="0.3">
      <c r="B118" s="312">
        <v>8</v>
      </c>
      <c r="C118" s="378" t="s">
        <v>258</v>
      </c>
      <c r="D118" s="379"/>
      <c r="E118" s="376" t="s">
        <v>259</v>
      </c>
      <c r="F118" s="377"/>
      <c r="G118" s="309"/>
      <c r="H118" s="216"/>
    </row>
    <row r="119" spans="2:8" s="213" customFormat="1" ht="46.5" customHeight="1" x14ac:dyDescent="0.3">
      <c r="B119" s="312">
        <v>8</v>
      </c>
      <c r="C119" s="378" t="s">
        <v>132</v>
      </c>
      <c r="D119" s="379"/>
      <c r="E119" s="376" t="s">
        <v>254</v>
      </c>
      <c r="F119" s="377"/>
      <c r="G119" s="309"/>
      <c r="H119" s="216"/>
    </row>
    <row r="120" spans="2:8" ht="6.75" customHeight="1" thickBot="1" x14ac:dyDescent="0.35">
      <c r="B120" s="296"/>
      <c r="C120" s="380"/>
      <c r="D120" s="381"/>
      <c r="E120" s="382"/>
      <c r="F120" s="383"/>
      <c r="G120" s="301"/>
      <c r="H120" s="297"/>
    </row>
    <row r="121" spans="2:8" ht="15" thickTop="1" x14ac:dyDescent="0.3">
      <c r="B121" s="296"/>
      <c r="C121" s="310"/>
      <c r="D121" s="310"/>
      <c r="E121" s="311"/>
      <c r="F121" s="311"/>
      <c r="G121" s="301"/>
      <c r="H121" s="297"/>
    </row>
    <row r="122" spans="2:8" ht="15" thickBot="1" x14ac:dyDescent="0.35">
      <c r="B122" s="298"/>
      <c r="C122" s="299"/>
      <c r="D122" s="299"/>
      <c r="E122" s="299"/>
      <c r="F122" s="299"/>
      <c r="G122" s="299"/>
      <c r="H122" s="300"/>
    </row>
    <row r="126" spans="2:8" x14ac:dyDescent="0.3">
      <c r="B126" s="337" t="s">
        <v>275</v>
      </c>
    </row>
    <row r="127" spans="2:8" ht="48" customHeight="1" x14ac:dyDescent="0.3">
      <c r="B127" s="396" t="s">
        <v>276</v>
      </c>
      <c r="C127" s="396"/>
    </row>
    <row r="128" spans="2:8" x14ac:dyDescent="0.3">
      <c r="B128" s="397">
        <v>44342</v>
      </c>
      <c r="C128" s="397"/>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70" zoomScaleNormal="70" workbookViewId="0">
      <pane ySplit="8" topLeftCell="A28" activePane="bottomLeft" state="frozen"/>
      <selection pane="bottomLeft" activeCell="D49" sqref="D49"/>
    </sheetView>
  </sheetViews>
  <sheetFormatPr baseColWidth="10" defaultColWidth="11.44140625" defaultRowHeight="13.8" x14ac:dyDescent="0.3"/>
  <cols>
    <col min="1" max="1" width="21.44140625" style="10" customWidth="1"/>
    <col min="2" max="2" width="34" style="10" customWidth="1"/>
    <col min="3" max="3" width="26" style="10" customWidth="1"/>
    <col min="4" max="4" width="28.44140625" style="10" customWidth="1"/>
    <col min="5" max="5" width="35" style="10" customWidth="1"/>
    <col min="6" max="6" width="24.5546875" style="10" customWidth="1"/>
    <col min="7" max="7" width="30.88671875" style="49" customWidth="1"/>
    <col min="8" max="8" width="30" style="10" hidden="1" customWidth="1"/>
    <col min="9" max="9" width="26.33203125" style="49" customWidth="1"/>
    <col min="10" max="29" width="11.44140625" style="10" customWidth="1"/>
    <col min="30" max="30" width="8.109375" style="10" customWidth="1"/>
    <col min="31" max="35" width="32.33203125" style="10" customWidth="1"/>
    <col min="36" max="16377" width="11.44140625" style="10"/>
    <col min="16378" max="16384" width="25.44140625" style="10" customWidth="1"/>
  </cols>
  <sheetData>
    <row r="1" spans="1:9" s="9" customFormat="1" ht="37.5" customHeight="1" x14ac:dyDescent="0.25">
      <c r="A1" s="401"/>
      <c r="B1" s="400" t="s">
        <v>11</v>
      </c>
      <c r="C1" s="257" t="s">
        <v>133</v>
      </c>
      <c r="D1" s="257"/>
      <c r="G1" s="190"/>
      <c r="H1" s="182"/>
      <c r="I1" s="190"/>
    </row>
    <row r="2" spans="1:9" s="9" customFormat="1" ht="37.5" customHeight="1" x14ac:dyDescent="0.25">
      <c r="A2" s="401"/>
      <c r="B2" s="400"/>
      <c r="C2" s="257" t="s">
        <v>134</v>
      </c>
      <c r="D2" s="258"/>
      <c r="G2" s="190"/>
      <c r="H2" s="182"/>
      <c r="I2" s="190"/>
    </row>
    <row r="3" spans="1:9" s="9" customFormat="1" ht="3.9" customHeight="1" x14ac:dyDescent="0.25">
      <c r="A3" s="254"/>
      <c r="B3" s="254"/>
      <c r="C3" s="255"/>
      <c r="D3" s="256"/>
      <c r="G3" s="190"/>
      <c r="H3" s="182"/>
      <c r="I3" s="190"/>
    </row>
    <row r="4" spans="1:9" ht="27" customHeight="1" x14ac:dyDescent="0.3">
      <c r="A4" s="19" t="s">
        <v>159</v>
      </c>
      <c r="B4" s="253"/>
      <c r="C4" s="19" t="s">
        <v>157</v>
      </c>
      <c r="D4" s="399"/>
      <c r="E4" s="399"/>
      <c r="F4" s="168" t="s">
        <v>207</v>
      </c>
      <c r="G4" s="165"/>
    </row>
    <row r="5" spans="1:9" ht="27.6" x14ac:dyDescent="0.3">
      <c r="A5" s="19" t="s">
        <v>158</v>
      </c>
      <c r="B5" s="402"/>
      <c r="C5" s="402"/>
      <c r="D5" s="166" t="s">
        <v>206</v>
      </c>
      <c r="E5" s="165"/>
      <c r="F5" s="161" t="s">
        <v>111</v>
      </c>
      <c r="G5" s="165"/>
    </row>
    <row r="6" spans="1:9" x14ac:dyDescent="0.3">
      <c r="A6" s="248"/>
      <c r="B6" s="250"/>
      <c r="C6" s="250"/>
      <c r="D6" s="251"/>
      <c r="E6" s="252"/>
      <c r="F6" s="249"/>
      <c r="G6" s="252"/>
    </row>
    <row r="7" spans="1:9" ht="21" customHeight="1" x14ac:dyDescent="0.3">
      <c r="A7" s="398" t="s">
        <v>223</v>
      </c>
      <c r="B7" s="398" t="s">
        <v>78</v>
      </c>
      <c r="C7" s="398" t="s">
        <v>139</v>
      </c>
      <c r="D7" s="398" t="s">
        <v>138</v>
      </c>
      <c r="E7" s="398" t="s">
        <v>50</v>
      </c>
      <c r="F7" s="398" t="s">
        <v>51</v>
      </c>
      <c r="G7" s="398"/>
    </row>
    <row r="8" spans="1:9" ht="42" customHeight="1" x14ac:dyDescent="0.3">
      <c r="A8" s="398"/>
      <c r="B8" s="398"/>
      <c r="C8" s="398"/>
      <c r="D8" s="398"/>
      <c r="E8" s="398"/>
      <c r="F8" s="161" t="s">
        <v>8</v>
      </c>
      <c r="G8" s="161" t="s">
        <v>168</v>
      </c>
      <c r="H8" s="161" t="s">
        <v>169</v>
      </c>
      <c r="I8" s="161" t="s">
        <v>167</v>
      </c>
    </row>
    <row r="9" spans="1:9" s="11" customFormat="1" ht="168.6" customHeight="1" x14ac:dyDescent="0.3">
      <c r="A9" s="2" t="s">
        <v>13</v>
      </c>
      <c r="B9" s="2" t="s">
        <v>142</v>
      </c>
      <c r="C9" s="2" t="s">
        <v>305</v>
      </c>
      <c r="D9" s="2" t="s">
        <v>304</v>
      </c>
      <c r="E9" s="339" t="str">
        <f>+CONCATENATE(B9," ",C9," ",D9)</f>
        <v>Posibilidad de pérdida Económica y Reputacional por Demora en definición de conductas diagnósticas y terapeuticas del paciente debido a falta de control en el presupuesto y su ejecución para garantizar disponibilidad de insumos, dispositivos y reactivos para la ejecución de las actividades de apoyo diagnóstico y terapeútico.</v>
      </c>
      <c r="F9" s="3" t="s">
        <v>165</v>
      </c>
      <c r="G9" s="2" t="s">
        <v>136</v>
      </c>
      <c r="H9" s="183" t="str">
        <f>+IF(F9='11 FORMULAS'!$B$4,'11 FORMULAS'!$C$4,IF(F9='11 FORMULAS'!$B$6,'11 FORMULAS'!$C$6,IF(F9='11 FORMULAS'!$B$8,'11 FORMULAS'!$C$8,IF(F9='11 FORMULAS'!$B$10,'11 FORMULAS'!$C$10,""))))</f>
        <v/>
      </c>
      <c r="I9" s="341" t="str">
        <f>+G9&amp;H9</f>
        <v>Procesos</v>
      </c>
    </row>
    <row r="10" spans="1:9" s="11" customFormat="1" ht="114" customHeight="1" x14ac:dyDescent="0.3">
      <c r="A10" s="2" t="s">
        <v>14</v>
      </c>
      <c r="B10" s="2" t="s">
        <v>267</v>
      </c>
      <c r="C10" s="2" t="s">
        <v>306</v>
      </c>
      <c r="D10" s="2" t="s">
        <v>307</v>
      </c>
      <c r="E10" s="339" t="str">
        <f t="shared" ref="E10:E28" si="0">+CONCATENATE(B10," ",C10," ",D10)</f>
        <v>Posibilidad de pérdida Reputacional y Económica por Aumento de la insatisfacción de los usuarios baja adherencia a Protocolos y estrategias para garantizar la humanización y la calidad en la prestación de los servicios de salud.</v>
      </c>
      <c r="F10" s="3" t="s">
        <v>165</v>
      </c>
      <c r="G10" s="2" t="s">
        <v>136</v>
      </c>
      <c r="H10" s="183" t="str">
        <f>+IF(F10='11 FORMULAS'!$B$4,'11 FORMULAS'!$C$4,IF(F10='11 FORMULAS'!$B$6,'11 FORMULAS'!$C$6,IF(F10='11 FORMULAS'!$B$8,'11 FORMULAS'!$C$8,IF(F10='11 FORMULAS'!$B$10,'11 FORMULAS'!$C$10,""))))</f>
        <v/>
      </c>
      <c r="I10" s="341" t="str">
        <f t="shared" ref="I10:I28" si="1">+G10&amp;H10</f>
        <v>Procesos</v>
      </c>
    </row>
    <row r="11" spans="1:9" ht="139.5" customHeight="1" x14ac:dyDescent="0.3">
      <c r="A11" s="2" t="s">
        <v>15</v>
      </c>
      <c r="B11" s="2" t="s">
        <v>142</v>
      </c>
      <c r="C11" s="2" t="s">
        <v>284</v>
      </c>
      <c r="D11" s="2" t="s">
        <v>283</v>
      </c>
      <c r="E11" s="167" t="str">
        <f t="shared" si="0"/>
        <v>Posibilidad de pérdida Económica y Reputacional Por ineficiencia en el uso de los recursos financieros, humanos, tecnológicos debido a fallas en el seguimiento y control de los planes y programas institucionales que materializan la plataforma estratégica de la ESE.</v>
      </c>
      <c r="F11" s="3" t="s">
        <v>165</v>
      </c>
      <c r="G11" s="2" t="s">
        <v>136</v>
      </c>
      <c r="H11" s="183" t="str">
        <f>+IF(F11='11 FORMULAS'!$B$4,'11 FORMULAS'!$C$4,IF(F11='11 FORMULAS'!$B$6,'11 FORMULAS'!$C$6,IF(F11='11 FORMULAS'!$B$8,'11 FORMULAS'!$C$8,IF(F11='11 FORMULAS'!$B$10,'11 FORMULAS'!$C$10,""))))</f>
        <v/>
      </c>
      <c r="I11" s="341" t="str">
        <f t="shared" si="1"/>
        <v>Procesos</v>
      </c>
    </row>
    <row r="12" spans="1:9" ht="108" customHeight="1" x14ac:dyDescent="0.3">
      <c r="A12" s="2" t="s">
        <v>16</v>
      </c>
      <c r="B12" s="2" t="s">
        <v>141</v>
      </c>
      <c r="C12" s="2" t="s">
        <v>287</v>
      </c>
      <c r="D12" s="2" t="s">
        <v>285</v>
      </c>
      <c r="E12" s="167" t="str">
        <f t="shared" si="0"/>
        <v>Posibilidad de pérdida Reputacional Por afectación de la imagen institucional debido al incumplimiento de las metas e indicadores trazados en los diferentes planes y programas institucionales.</v>
      </c>
      <c r="F12" s="3" t="s">
        <v>160</v>
      </c>
      <c r="G12" s="2"/>
      <c r="H12" s="183" t="str">
        <f>+IF(F12='11 FORMULAS'!$B$4,'11 FORMULAS'!$C$4,IF(F12='11 FORMULAS'!$B$6,'11 FORMULAS'!$C$6,IF(F12='11 FORMULAS'!$B$8,'11 FORMULAS'!$C$8,IF(F12='11 FORMULAS'!$B$10,'11 FORMULAS'!$C$10,""))))</f>
        <v>Procesos</v>
      </c>
      <c r="I12" s="341" t="str">
        <f t="shared" si="1"/>
        <v>Procesos</v>
      </c>
    </row>
    <row r="13" spans="1:9" ht="144.75" customHeight="1" x14ac:dyDescent="0.3">
      <c r="A13" s="2" t="s">
        <v>17</v>
      </c>
      <c r="B13" s="2" t="s">
        <v>142</v>
      </c>
      <c r="C13" s="2" t="s">
        <v>288</v>
      </c>
      <c r="D13" s="2" t="s">
        <v>286</v>
      </c>
      <c r="E13" s="167" t="str">
        <f t="shared" si="0"/>
        <v>Posibilidad de pérdida Económica y Reputacional Por deterioro de la eficacia, eficiencia y efectividad de los procesos debido a incumplimiento en los reportes de información, aplicación de metodologías apropiadas para las auditorías internas y omision de implementación de medidas y mecanismos de control.</v>
      </c>
      <c r="F13" s="3" t="s">
        <v>160</v>
      </c>
      <c r="G13" s="2"/>
      <c r="H13" s="183" t="str">
        <f>+IF(F13='11 FORMULAS'!$B$4,'11 FORMULAS'!$C$4,IF(F13='11 FORMULAS'!$B$6,'11 FORMULAS'!$C$6,IF(F13='11 FORMULAS'!$B$8,'11 FORMULAS'!$C$8,IF(F13='11 FORMULAS'!$B$10,'11 FORMULAS'!$C$10,""))))</f>
        <v>Procesos</v>
      </c>
      <c r="I13" s="341" t="str">
        <f t="shared" si="1"/>
        <v>Procesos</v>
      </c>
    </row>
    <row r="14" spans="1:9" ht="99.75" customHeight="1" x14ac:dyDescent="0.3">
      <c r="A14" s="2" t="s">
        <v>18</v>
      </c>
      <c r="B14" s="2" t="s">
        <v>142</v>
      </c>
      <c r="C14" s="2" t="s">
        <v>289</v>
      </c>
      <c r="D14" s="2" t="s">
        <v>290</v>
      </c>
      <c r="E14" s="167" t="str">
        <f t="shared" si="0"/>
        <v>Posibilidad de pérdida Económica y Reputacional Por sanciones y multas debido a incumplimiento de la aplicación de  las normas y leyes en materia de contabilización y protección de los recursos financieros de la E.S.E.</v>
      </c>
      <c r="F14" s="3" t="s">
        <v>160</v>
      </c>
      <c r="G14" s="2"/>
      <c r="H14" s="183" t="str">
        <f>+IF(F14='11 FORMULAS'!$B$4,'11 FORMULAS'!$C$4,IF(F14='11 FORMULAS'!$B$6,'11 FORMULAS'!$C$6,IF(F14='11 FORMULAS'!$B$8,'11 FORMULAS'!$C$8,IF(F14='11 FORMULAS'!$B$10,'11 FORMULAS'!$C$10,""))))</f>
        <v>Procesos</v>
      </c>
      <c r="I14" s="341" t="str">
        <f t="shared" si="1"/>
        <v>Procesos</v>
      </c>
    </row>
    <row r="15" spans="1:9" ht="133.5" customHeight="1" x14ac:dyDescent="0.3">
      <c r="A15" s="2" t="s">
        <v>19</v>
      </c>
      <c r="B15" s="2" t="s">
        <v>267</v>
      </c>
      <c r="C15" s="2" t="s">
        <v>291</v>
      </c>
      <c r="D15" s="2" t="s">
        <v>292</v>
      </c>
      <c r="E15" s="167" t="str">
        <f t="shared" si="0"/>
        <v>Posibilidad de pérdida Reputacional y Económica Por aumento de los incidentes y eventos adversos relacionados con la atención en salud debido a baja adherencia a los procesos, protocolos y programas orientados a la atención en salud con seguridad y calidad.</v>
      </c>
      <c r="F15" s="3" t="s">
        <v>165</v>
      </c>
      <c r="G15" s="2" t="s">
        <v>136</v>
      </c>
      <c r="H15" s="183" t="str">
        <f>+IF(F15='11 FORMULAS'!$B$4,'11 FORMULAS'!$C$4,IF(F15='11 FORMULAS'!$B$6,'11 FORMULAS'!$C$6,IF(F15='11 FORMULAS'!$B$8,'11 FORMULAS'!$C$8,IF(F15='11 FORMULAS'!$B$10,'11 FORMULAS'!$C$10,""))))</f>
        <v/>
      </c>
      <c r="I15" s="341" t="str">
        <f t="shared" si="1"/>
        <v>Procesos</v>
      </c>
    </row>
    <row r="16" spans="1:9" ht="133.5" customHeight="1" x14ac:dyDescent="0.3">
      <c r="A16" s="2" t="s">
        <v>20</v>
      </c>
      <c r="B16" s="2" t="s">
        <v>142</v>
      </c>
      <c r="C16" s="2" t="s">
        <v>293</v>
      </c>
      <c r="D16" s="2" t="s">
        <v>294</v>
      </c>
      <c r="E16" s="167" t="str">
        <f t="shared" si="0"/>
        <v>Posibilidad de pérdida Económica y Reputacional Por aumento de las erogaciones por demandas en contra de la E.S.E debido a fallas en la prestación de los servicios de salud, el no cumplimiento de estandares para la contratación por prestación de servicios.</v>
      </c>
      <c r="F16" s="3" t="s">
        <v>165</v>
      </c>
      <c r="G16" s="2" t="s">
        <v>136</v>
      </c>
      <c r="H16" s="183" t="str">
        <f>+IF(F16='11 FORMULAS'!$B$4,'11 FORMULAS'!$C$4,IF(F16='11 FORMULAS'!$B$6,'11 FORMULAS'!$C$6,IF(F16='11 FORMULAS'!$B$8,'11 FORMULAS'!$C$8,IF(F16='11 FORMULAS'!$B$10,'11 FORMULAS'!$C$10,""))))</f>
        <v/>
      </c>
      <c r="I16" s="341" t="str">
        <f t="shared" si="1"/>
        <v>Procesos</v>
      </c>
    </row>
    <row r="17" spans="1:9" s="12" customFormat="1" ht="102.6" customHeight="1" x14ac:dyDescent="0.3">
      <c r="A17" s="2" t="s">
        <v>21</v>
      </c>
      <c r="B17" s="2" t="s">
        <v>142</v>
      </c>
      <c r="C17" s="2" t="s">
        <v>295</v>
      </c>
      <c r="D17" s="2" t="s">
        <v>296</v>
      </c>
      <c r="E17" s="167" t="str">
        <f t="shared" si="0"/>
        <v>Posibilidad de pérdida Económica y Reputacional por sanciones y multas debido a la no actualización de los procesos y procedimientos del área contable y su baja adherencia que deterioran los recursos de la E.S.E.</v>
      </c>
      <c r="F17" s="3" t="s">
        <v>165</v>
      </c>
      <c r="G17" s="2" t="s">
        <v>136</v>
      </c>
      <c r="H17" s="183" t="str">
        <f>+IF(F17='11 FORMULAS'!$B$4,'11 FORMULAS'!$C$4,IF(F17='11 FORMULAS'!$B$6,'11 FORMULAS'!$C$6,IF(F17='11 FORMULAS'!$B$8,'11 FORMULAS'!$C$8,IF(F17='11 FORMULAS'!$B$10,'11 FORMULAS'!$C$10,""))))</f>
        <v/>
      </c>
      <c r="I17" s="341" t="str">
        <f t="shared" si="1"/>
        <v>Procesos</v>
      </c>
    </row>
    <row r="18" spans="1:9" s="12" customFormat="1" ht="130.94999999999999" customHeight="1" x14ac:dyDescent="0.3">
      <c r="A18" s="2" t="s">
        <v>33</v>
      </c>
      <c r="B18" s="2" t="s">
        <v>140</v>
      </c>
      <c r="C18" s="2" t="s">
        <v>297</v>
      </c>
      <c r="D18" s="2" t="s">
        <v>298</v>
      </c>
      <c r="E18" s="167" t="str">
        <f t="shared" si="0"/>
        <v>Posibilidad de pérdida Económica por desequilibrios entre los costos de producción y venta de servicios debido a la ausencia de un sistema integral de costos que permita la prestación y venta de servicios de salud con equilibrio financiero</v>
      </c>
      <c r="F18" s="3" t="s">
        <v>160</v>
      </c>
      <c r="G18" s="2"/>
      <c r="H18" s="183" t="str">
        <f>+IF(F18='11 FORMULAS'!$B$4,'11 FORMULAS'!$C$4,IF(F18='11 FORMULAS'!$B$6,'11 FORMULAS'!$C$6,IF(F18='11 FORMULAS'!$B$8,'11 FORMULAS'!$C$8,IF(F18='11 FORMULAS'!$B$10,'11 FORMULAS'!$C$10,""))))</f>
        <v>Procesos</v>
      </c>
      <c r="I18" s="341" t="str">
        <f t="shared" si="1"/>
        <v>Procesos</v>
      </c>
    </row>
    <row r="19" spans="1:9" s="12" customFormat="1" ht="100.95" customHeight="1" x14ac:dyDescent="0.3">
      <c r="A19" s="2" t="s">
        <v>34</v>
      </c>
      <c r="B19" s="2" t="s">
        <v>140</v>
      </c>
      <c r="C19" s="2" t="s">
        <v>300</v>
      </c>
      <c r="D19" s="2" t="s">
        <v>299</v>
      </c>
      <c r="E19" s="167" t="str">
        <f t="shared" si="0"/>
        <v>Posibilidad de pérdida Económica por deterioro y fuga de los recursos financieros debido a la falta de seguimiento y continuidad a los procesos de conciliación y depuración de las cuentas por cobrar.</v>
      </c>
      <c r="F19" s="3" t="s">
        <v>160</v>
      </c>
      <c r="G19" s="2"/>
      <c r="H19" s="183" t="str">
        <f>+IF(F19='11 FORMULAS'!$B$4,'11 FORMULAS'!$C$4,IF(F19='11 FORMULAS'!$B$6,'11 FORMULAS'!$C$6,IF(F19='11 FORMULAS'!$B$8,'11 FORMULAS'!$C$8,IF(F19='11 FORMULAS'!$B$10,'11 FORMULAS'!$C$10,""))))</f>
        <v>Procesos</v>
      </c>
      <c r="I19" s="341" t="str">
        <f t="shared" si="1"/>
        <v>Procesos</v>
      </c>
    </row>
    <row r="20" spans="1:9" s="12" customFormat="1" ht="96.6" customHeight="1" x14ac:dyDescent="0.3">
      <c r="A20" s="2" t="s">
        <v>35</v>
      </c>
      <c r="B20" s="2" t="s">
        <v>140</v>
      </c>
      <c r="C20" s="2" t="s">
        <v>301</v>
      </c>
      <c r="D20" s="2" t="s">
        <v>302</v>
      </c>
      <c r="E20" s="167" t="str">
        <f t="shared" si="0"/>
        <v>Posibilidad de pérdida Económica por reprocesos e inconsistencias en el proceso de facturación debdido a alta rotación de personal, fallas en los controles que garanticen la adherencia a los procesos para la facturación.</v>
      </c>
      <c r="F20" s="3" t="s">
        <v>160</v>
      </c>
      <c r="G20" s="2"/>
      <c r="H20" s="183" t="str">
        <f>+IF(F20='11 FORMULAS'!$B$4,'11 FORMULAS'!$C$4,IF(F20='11 FORMULAS'!$B$6,'11 FORMULAS'!$C$6,IF(F20='11 FORMULAS'!$B$8,'11 FORMULAS'!$C$8,IF(F20='11 FORMULAS'!$B$10,'11 FORMULAS'!$C$10,""))))</f>
        <v>Procesos</v>
      </c>
      <c r="I20" s="341" t="str">
        <f t="shared" si="1"/>
        <v>Procesos</v>
      </c>
    </row>
    <row r="21" spans="1:9" s="12" customFormat="1" ht="100.95" customHeight="1" x14ac:dyDescent="0.3">
      <c r="A21" s="2" t="s">
        <v>36</v>
      </c>
      <c r="B21" s="2" t="s">
        <v>267</v>
      </c>
      <c r="C21" s="2" t="s">
        <v>308</v>
      </c>
      <c r="D21" s="2" t="s">
        <v>303</v>
      </c>
      <c r="E21" s="167" t="str">
        <f t="shared" si="0"/>
        <v>Posibilidad de pérdida Reputacional y Económica por multas y sanciones debido a la ausencia de controles y herramientas que mitiguen el fraude, lavado de activos y financiación del terrorismo.</v>
      </c>
      <c r="F21" s="3" t="s">
        <v>160</v>
      </c>
      <c r="G21" s="2"/>
      <c r="H21" s="183" t="str">
        <f>+IF(F21='11 FORMULAS'!$B$4,'11 FORMULAS'!$C$4,IF(F21='11 FORMULAS'!$B$6,'11 FORMULAS'!$C$6,IF(F21='11 FORMULAS'!$B$8,'11 FORMULAS'!$C$8,IF(F21='11 FORMULAS'!$B$10,'11 FORMULAS'!$C$10,""))))</f>
        <v>Procesos</v>
      </c>
      <c r="I21" s="341" t="str">
        <f t="shared" si="1"/>
        <v>Procesos</v>
      </c>
    </row>
    <row r="22" spans="1:9" s="12" customFormat="1" ht="121.95" customHeight="1" x14ac:dyDescent="0.3">
      <c r="A22" s="2" t="s">
        <v>37</v>
      </c>
      <c r="B22" s="2" t="s">
        <v>142</v>
      </c>
      <c r="C22" s="2" t="s">
        <v>309</v>
      </c>
      <c r="D22" s="2" t="s">
        <v>310</v>
      </c>
      <c r="E22" s="167" t="str">
        <f t="shared" si="0"/>
        <v>Posibilidad de pérdida Económica y Reputacional descuentos económicos, agudización del estado de salud de los pacientes debido a incumplimiento en el seguimiento a controles y actividades de promoción de la salud y prevención de la enfermedad.</v>
      </c>
      <c r="F22" s="3" t="s">
        <v>165</v>
      </c>
      <c r="G22" s="2" t="s">
        <v>136</v>
      </c>
      <c r="H22" s="183" t="str">
        <f>+IF(F22='11 FORMULAS'!$B$4,'11 FORMULAS'!$C$4,IF(F22='11 FORMULAS'!$B$6,'11 FORMULAS'!$C$6,IF(F22='11 FORMULAS'!$B$8,'11 FORMULAS'!$C$8,IF(F22='11 FORMULAS'!$B$10,'11 FORMULAS'!$C$10,""))))</f>
        <v/>
      </c>
      <c r="I22" s="341" t="str">
        <f t="shared" si="1"/>
        <v>Procesos</v>
      </c>
    </row>
    <row r="23" spans="1:9" s="12" customFormat="1" ht="106.2" customHeight="1" x14ac:dyDescent="0.3">
      <c r="A23" s="2" t="s">
        <v>38</v>
      </c>
      <c r="B23" s="2" t="s">
        <v>142</v>
      </c>
      <c r="C23" s="2" t="s">
        <v>311</v>
      </c>
      <c r="D23" s="2" t="s">
        <v>312</v>
      </c>
      <c r="E23" s="167" t="str">
        <f t="shared" si="0"/>
        <v>Posibilidad de pérdida Económica y Reputacional por bajas coberturas en la atención a las familias y comunidades debido a estrategias insuficientes para la captación, canalización y atención en la población.</v>
      </c>
      <c r="F23" s="3" t="s">
        <v>165</v>
      </c>
      <c r="G23" s="2" t="s">
        <v>136</v>
      </c>
      <c r="H23" s="183" t="str">
        <f>+IF(F23='11 FORMULAS'!$B$4,'11 FORMULAS'!$C$4,IF(F23='11 FORMULAS'!$B$6,'11 FORMULAS'!$C$6,IF(F23='11 FORMULAS'!$B$8,'11 FORMULAS'!$C$8,IF(F23='11 FORMULAS'!$B$10,'11 FORMULAS'!$C$10,""))))</f>
        <v/>
      </c>
      <c r="I23" s="341" t="str">
        <f t="shared" si="1"/>
        <v>Procesos</v>
      </c>
    </row>
    <row r="24" spans="1:9" s="12" customFormat="1" ht="156" customHeight="1" x14ac:dyDescent="0.3">
      <c r="A24" s="2" t="s">
        <v>39</v>
      </c>
      <c r="B24" s="2" t="s">
        <v>267</v>
      </c>
      <c r="C24" s="2" t="s">
        <v>313</v>
      </c>
      <c r="D24" s="2" t="s">
        <v>314</v>
      </c>
      <c r="E24" s="167" t="str">
        <f t="shared" si="0"/>
        <v>Posibilidad de pérdida Reputacional y Económica por incumplimiento en los lineamientos para la contratación de bienes o servicios en la institución  debido a la debilidad en la instauración de mecanismos de verificación y control para la garantía del cumplimiento de los requisitos en la contratación.</v>
      </c>
      <c r="F24" s="3" t="s">
        <v>160</v>
      </c>
      <c r="G24" s="2"/>
      <c r="H24" s="183" t="str">
        <f>+IF(F24='11 FORMULAS'!$B$4,'11 FORMULAS'!$C$4,IF(F24='11 FORMULAS'!$B$6,'11 FORMULAS'!$C$6,IF(F24='11 FORMULAS'!$B$8,'11 FORMULAS'!$C$8,IF(F24='11 FORMULAS'!$B$10,'11 FORMULAS'!$C$10,""))))</f>
        <v>Procesos</v>
      </c>
      <c r="I24" s="341" t="str">
        <f t="shared" si="1"/>
        <v>Procesos</v>
      </c>
    </row>
    <row r="25" spans="1:9" s="12" customFormat="1" ht="156" customHeight="1" x14ac:dyDescent="0.3">
      <c r="A25" s="2" t="s">
        <v>40</v>
      </c>
      <c r="B25" s="2" t="s">
        <v>267</v>
      </c>
      <c r="C25" s="2" t="s">
        <v>315</v>
      </c>
      <c r="D25" s="2" t="s">
        <v>316</v>
      </c>
      <c r="E25" s="167" t="str">
        <f t="shared" si="0"/>
        <v>Posibilidad de pérdida Reputacional y Económica por fraudes y errores en el uso y registro de la información, perdidas económicas debido a baja adherencia a los protocolos de seguridad y manejo de las tecnologías de la informacion</v>
      </c>
      <c r="F25" s="3" t="s">
        <v>160</v>
      </c>
      <c r="G25" s="2"/>
      <c r="H25" s="183" t="str">
        <f>+IF(F25='11 FORMULAS'!$B$4,'11 FORMULAS'!$C$4,IF(F25='11 FORMULAS'!$B$6,'11 FORMULAS'!$C$6,IF(F25='11 FORMULAS'!$B$8,'11 FORMULAS'!$C$8,IF(F25='11 FORMULAS'!$B$10,'11 FORMULAS'!$C$10,""))))</f>
        <v>Procesos</v>
      </c>
      <c r="I25" s="341" t="str">
        <f t="shared" si="1"/>
        <v>Procesos</v>
      </c>
    </row>
    <row r="26" spans="1:9" s="12" customFormat="1" ht="120.6" customHeight="1" x14ac:dyDescent="0.3">
      <c r="A26" s="2" t="s">
        <v>41</v>
      </c>
      <c r="B26" s="2" t="s">
        <v>142</v>
      </c>
      <c r="C26" s="2" t="s">
        <v>295</v>
      </c>
      <c r="D26" s="2" t="s">
        <v>317</v>
      </c>
      <c r="E26" s="167" t="str">
        <f t="shared" si="0"/>
        <v>Posibilidad de pérdida Económica y Reputacional por sanciones y multas debido al incumplimiento de los procesos y procedimientos de la Ley de Archivo vigente en la normatividad.</v>
      </c>
      <c r="F26" s="3" t="s">
        <v>160</v>
      </c>
      <c r="G26" s="2"/>
      <c r="H26" s="183" t="str">
        <f>+IF(F26='11 FORMULAS'!$B$4,'11 FORMULAS'!$C$4,IF(F26='11 FORMULAS'!$B$6,'11 FORMULAS'!$C$6,IF(F26='11 FORMULAS'!$B$8,'11 FORMULAS'!$C$8,IF(F26='11 FORMULAS'!$B$10,'11 FORMULAS'!$C$10,""))))</f>
        <v>Procesos</v>
      </c>
      <c r="I26" s="341" t="str">
        <f t="shared" si="1"/>
        <v>Procesos</v>
      </c>
    </row>
    <row r="27" spans="1:9" s="12" customFormat="1" ht="133.19999999999999" customHeight="1" x14ac:dyDescent="0.3">
      <c r="A27" s="2" t="s">
        <v>42</v>
      </c>
      <c r="B27" s="2" t="s">
        <v>142</v>
      </c>
      <c r="C27" s="2" t="s">
        <v>318</v>
      </c>
      <c r="D27" s="2" t="s">
        <v>319</v>
      </c>
      <c r="E27" s="167" t="str">
        <f t="shared" si="0"/>
        <v>Posibilidad de pérdida Económica y Reputacional por deterioro y perdida de los recursos físicos debido a falta de control en la ejecución de los planes y cronogramas de mantenimientos preventivos y correctivos.</v>
      </c>
      <c r="F27" s="3" t="s">
        <v>160</v>
      </c>
      <c r="G27" s="2"/>
      <c r="H27" s="183" t="str">
        <f>+IF(F27='11 FORMULAS'!$B$4,'11 FORMULAS'!$C$4,IF(F27='11 FORMULAS'!$B$6,'11 FORMULAS'!$C$6,IF(F27='11 FORMULAS'!$B$8,'11 FORMULAS'!$C$8,IF(F27='11 FORMULAS'!$B$10,'11 FORMULAS'!$C$10,""))))</f>
        <v>Procesos</v>
      </c>
      <c r="I27" s="341" t="str">
        <f t="shared" si="1"/>
        <v>Procesos</v>
      </c>
    </row>
    <row r="28" spans="1:9" s="12" customFormat="1" ht="112.95" customHeight="1" x14ac:dyDescent="0.3">
      <c r="A28" s="2" t="s">
        <v>43</v>
      </c>
      <c r="B28" s="2" t="s">
        <v>267</v>
      </c>
      <c r="C28" s="2" t="s">
        <v>320</v>
      </c>
      <c r="D28" s="2" t="s">
        <v>321</v>
      </c>
      <c r="E28" s="167" t="str">
        <f t="shared" si="0"/>
        <v>Posibilidad de pérdida Reputacional y Económica por aumento de demandas laborales y mal clima laboral debido a incumplimiento en la normatividad de contratación laboral y ausencia de incentivos y bienestar del talento humano</v>
      </c>
      <c r="F28" s="3" t="s">
        <v>164</v>
      </c>
      <c r="G28" s="2" t="s">
        <v>77</v>
      </c>
      <c r="H28" s="183" t="str">
        <f>+IF(F28='11 FORMULAS'!$B$4,'11 FORMULAS'!$C$4,IF(F28='11 FORMULAS'!$B$6,'11 FORMULAS'!$C$6,IF(F28='11 FORMULAS'!$B$8,'11 FORMULAS'!$C$8,IF(F28='11 FORMULAS'!$B$10,'11 FORMULAS'!$C$10,""))))</f>
        <v/>
      </c>
      <c r="I28" s="341" t="str">
        <f t="shared" si="1"/>
        <v>Talento_Humano</v>
      </c>
    </row>
    <row r="29" spans="1:9" s="12" customFormat="1" ht="17.399999999999999" x14ac:dyDescent="0.3">
      <c r="A29" s="13"/>
      <c r="B29" s="13"/>
      <c r="C29" s="13"/>
      <c r="D29" s="13"/>
      <c r="E29" s="14"/>
      <c r="F29" s="15"/>
      <c r="G29" s="15"/>
      <c r="I29" s="342"/>
    </row>
    <row r="30" spans="1:9" x14ac:dyDescent="0.25">
      <c r="A30" s="9"/>
      <c r="B30" s="9"/>
      <c r="C30" s="9"/>
      <c r="D30" s="9"/>
      <c r="F30" s="9"/>
      <c r="G30" s="190"/>
    </row>
    <row r="31" spans="1:9" x14ac:dyDescent="0.25">
      <c r="A31" s="9"/>
      <c r="B31" s="9"/>
      <c r="C31" s="9"/>
      <c r="D31" s="9"/>
      <c r="F31" s="9"/>
      <c r="G31" s="190"/>
    </row>
    <row r="32" spans="1:9" x14ac:dyDescent="0.3">
      <c r="A32" s="16"/>
      <c r="B32" s="16"/>
      <c r="C32" s="16"/>
      <c r="D32" s="16"/>
      <c r="F32" s="16"/>
      <c r="G32" s="340"/>
    </row>
    <row r="33" spans="1:31" x14ac:dyDescent="0.25">
      <c r="A33" s="9"/>
      <c r="B33" s="9"/>
      <c r="C33" s="9"/>
      <c r="D33" s="9"/>
      <c r="F33" s="9"/>
      <c r="G33" s="190"/>
    </row>
    <row r="34" spans="1:31" x14ac:dyDescent="0.25">
      <c r="A34" s="9"/>
      <c r="B34" s="9"/>
      <c r="C34" s="9"/>
      <c r="D34" s="9"/>
      <c r="F34" s="9"/>
      <c r="G34" s="190"/>
    </row>
    <row r="35" spans="1:31" x14ac:dyDescent="0.25">
      <c r="A35" s="9"/>
      <c r="B35" s="9"/>
      <c r="C35" s="9"/>
      <c r="D35" s="9"/>
      <c r="F35" s="9"/>
      <c r="G35" s="190"/>
    </row>
    <row r="39" spans="1:31" ht="14.25" customHeight="1" x14ac:dyDescent="0.3"/>
    <row r="43" spans="1:31" ht="14.25" customHeight="1" x14ac:dyDescent="0.3">
      <c r="AC43" s="17"/>
    </row>
    <row r="44" spans="1:31" x14ac:dyDescent="0.3">
      <c r="AE44" s="17"/>
    </row>
    <row r="45" spans="1:31" x14ac:dyDescent="0.3">
      <c r="AE45" s="17"/>
    </row>
    <row r="46" spans="1:31" x14ac:dyDescent="0.3">
      <c r="AE46" s="17"/>
    </row>
    <row r="47" spans="1:31" x14ac:dyDescent="0.3">
      <c r="AE47" s="17"/>
    </row>
    <row r="48" spans="1:31" x14ac:dyDescent="0.3">
      <c r="AE48" s="17"/>
    </row>
    <row r="49" spans="31:31" x14ac:dyDescent="0.3">
      <c r="AE49" s="17"/>
    </row>
    <row r="50" spans="31:31" x14ac:dyDescent="0.3">
      <c r="AE50" s="17"/>
    </row>
    <row r="51" spans="31:31" ht="14.25" customHeight="1" x14ac:dyDescent="0.3">
      <c r="AE51" s="17"/>
    </row>
    <row r="52" spans="31:31" x14ac:dyDescent="0.3">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tabSelected="1" view="pageBreakPreview" zoomScale="70" zoomScaleNormal="55" zoomScaleSheetLayoutView="70" workbookViewId="0">
      <pane ySplit="8" topLeftCell="A9" activePane="bottomLeft" state="frozen"/>
      <selection pane="bottomLeft" activeCell="J28" sqref="J28"/>
    </sheetView>
  </sheetViews>
  <sheetFormatPr baseColWidth="10" defaultColWidth="14.33203125" defaultRowHeight="13.8" x14ac:dyDescent="0.3"/>
  <cols>
    <col min="1" max="1" width="15.44140625" style="10" customWidth="1"/>
    <col min="2" max="2" width="29.33203125" style="49" customWidth="1"/>
    <col min="3" max="3" width="13.6640625" style="49" customWidth="1"/>
    <col min="4" max="4" width="21.109375" style="10" customWidth="1"/>
    <col min="5" max="5" width="14" style="21" customWidth="1"/>
    <col min="6" max="6" width="14.33203125" style="10" customWidth="1"/>
    <col min="7" max="7" width="13.5546875" style="21" customWidth="1"/>
    <col min="8" max="8" width="11.109375" style="21" customWidth="1"/>
    <col min="9" max="9" width="10.5546875" style="21" customWidth="1"/>
    <col min="10" max="10" width="22.6640625" style="21" customWidth="1"/>
    <col min="11" max="12" width="10.109375" style="21" customWidth="1"/>
    <col min="13" max="13" width="9.6640625" style="230" customWidth="1"/>
    <col min="14" max="14" width="11" style="230" bestFit="1" customWidth="1"/>
    <col min="15" max="15" width="40.88671875" style="10" customWidth="1"/>
    <col min="16" max="16" width="21.6640625" style="10" customWidth="1"/>
    <col min="17" max="17" width="32.88671875" style="10" customWidth="1"/>
    <col min="18" max="18" width="9.5546875" style="49" customWidth="1"/>
    <col min="19" max="19" width="8.88671875" style="49" customWidth="1"/>
    <col min="20" max="20" width="17.88671875" style="10" customWidth="1"/>
    <col min="21" max="21" width="5.5546875" style="10" customWidth="1"/>
    <col min="22" max="22" width="14.109375" style="10" bestFit="1" customWidth="1"/>
    <col min="23" max="23" width="14.88671875" style="10" bestFit="1" customWidth="1"/>
    <col min="24" max="24" width="24.109375" style="10" customWidth="1"/>
    <col min="25" max="25" width="54.44140625" style="10" customWidth="1"/>
    <col min="26" max="29" width="24.109375" style="10" customWidth="1"/>
    <col min="30" max="256" width="11.44140625" style="10" customWidth="1"/>
    <col min="257" max="257" width="12.6640625" style="10" customWidth="1"/>
    <col min="258" max="258" width="47" style="10" customWidth="1"/>
    <col min="259" max="259" width="35" style="10" customWidth="1"/>
    <col min="260" max="16384" width="14.33203125" style="10"/>
  </cols>
  <sheetData>
    <row r="1" spans="1:25" ht="32.25" customHeight="1" x14ac:dyDescent="0.3">
      <c r="A1" s="410"/>
      <c r="B1" s="411"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5">
      <c r="A2" s="410"/>
      <c r="B2" s="411"/>
      <c r="C2" s="50" t="str">
        <f>+'2 CONTEXTO E IDENTIFICACIÓN'!C2</f>
        <v>VERSIÓN:</v>
      </c>
      <c r="D2" s="50">
        <f>+'2 CONTEXTO E IDENTIFICACIÓN'!D2</f>
        <v>0</v>
      </c>
      <c r="E2" s="20"/>
      <c r="G2" s="239" t="str">
        <f>+'2 CONTEXTO E IDENTIFICACIÓN'!$F$4</f>
        <v>Elaboración o Actualización:</v>
      </c>
      <c r="H2" s="262" t="str">
        <f>+IF('2 CONTEXTO E IDENTIFICACIÓN'!$G$4="","",'2 CONTEXTO E IDENTIFICACIÓN'!$G$4)</f>
        <v/>
      </c>
      <c r="I2" s="20"/>
      <c r="J2" s="20"/>
      <c r="K2" s="20"/>
      <c r="L2" s="20"/>
      <c r="M2" s="225"/>
      <c r="N2" s="225"/>
      <c r="R2" s="190"/>
      <c r="S2" s="190"/>
    </row>
    <row r="3" spans="1:25" s="9" customFormat="1" ht="15" x14ac:dyDescent="0.25">
      <c r="A3" s="259"/>
      <c r="B3" s="22"/>
      <c r="C3" s="245"/>
      <c r="D3" s="52"/>
      <c r="E3" s="20"/>
      <c r="G3" s="260"/>
      <c r="H3" s="261"/>
      <c r="I3" s="20"/>
      <c r="J3" s="20"/>
      <c r="K3" s="20"/>
      <c r="L3" s="20"/>
      <c r="M3" s="225"/>
      <c r="N3" s="225"/>
      <c r="R3" s="190"/>
      <c r="S3" s="190"/>
    </row>
    <row r="4" spans="1:25" s="9" customFormat="1" ht="32.25" customHeight="1" x14ac:dyDescent="0.25">
      <c r="A4" s="19" t="s">
        <v>159</v>
      </c>
      <c r="B4" s="412" t="str">
        <f>+IF('2 CONTEXTO E IDENTIFICACIÓN'!$B$4="","",'2 CONTEXTO E IDENTIFICACIÓN'!$B$4)</f>
        <v/>
      </c>
      <c r="C4" s="412"/>
      <c r="D4" s="412"/>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4.4" thickBot="1" x14ac:dyDescent="0.3">
      <c r="A5" s="19" t="s">
        <v>157</v>
      </c>
      <c r="B5" s="412" t="str">
        <f>+IF('2 CONTEXTO E IDENTIFICACIÓN'!$D$4="","",'2 CONTEXTO E IDENTIFICACIÓN'!$D$4)</f>
        <v/>
      </c>
      <c r="C5" s="413"/>
      <c r="D5" s="413"/>
      <c r="E5" s="23"/>
      <c r="F5" s="23"/>
      <c r="R5" s="190"/>
      <c r="S5" s="190"/>
    </row>
    <row r="6" spans="1:25" s="9" customFormat="1" ht="14.4" thickBot="1" x14ac:dyDescent="0.3">
      <c r="A6" s="263"/>
      <c r="B6" s="264"/>
      <c r="C6" s="247"/>
      <c r="D6" s="247"/>
      <c r="E6" s="23"/>
      <c r="F6" s="23"/>
      <c r="G6" s="414" t="s">
        <v>76</v>
      </c>
      <c r="H6" s="415"/>
      <c r="I6" s="415"/>
      <c r="J6" s="415"/>
      <c r="K6" s="415"/>
      <c r="L6" s="415"/>
      <c r="M6" s="415"/>
      <c r="N6" s="416"/>
      <c r="R6" s="190"/>
      <c r="S6" s="190"/>
    </row>
    <row r="7" spans="1:25" s="26" customFormat="1" ht="14.1" customHeight="1" thickBot="1" x14ac:dyDescent="0.35">
      <c r="A7" s="24"/>
      <c r="B7" s="25"/>
      <c r="C7" s="414" t="s">
        <v>82</v>
      </c>
      <c r="D7" s="415"/>
      <c r="E7" s="415"/>
      <c r="F7" s="416"/>
      <c r="G7" s="417" t="s">
        <v>172</v>
      </c>
      <c r="H7" s="418"/>
      <c r="I7" s="419"/>
      <c r="J7" s="417" t="s">
        <v>64</v>
      </c>
      <c r="K7" s="418"/>
      <c r="L7" s="419"/>
      <c r="M7" s="417" t="s">
        <v>199</v>
      </c>
      <c r="N7" s="419"/>
      <c r="P7" s="406" t="s">
        <v>2</v>
      </c>
      <c r="Q7" s="407"/>
      <c r="R7" s="408"/>
      <c r="S7" s="408"/>
      <c r="T7" s="409"/>
      <c r="V7" s="403" t="s">
        <v>4</v>
      </c>
      <c r="W7" s="404"/>
      <c r="X7" s="404"/>
      <c r="Y7" s="405"/>
    </row>
    <row r="8" spans="1:25" s="164" customFormat="1" ht="87.75" customHeight="1" x14ac:dyDescent="0.3">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164.25" customHeight="1" x14ac:dyDescent="0.3">
      <c r="A9" s="31" t="str">
        <f>'2 CONTEXTO E IDENTIFICACIÓN'!A9</f>
        <v>R1</v>
      </c>
      <c r="B9" s="217" t="str">
        <f>+'2 CONTEXTO E IDENTIFICACIÓN'!E9</f>
        <v>Posibilidad de pérdida Económica y Reputacional por Demora en definición de conductas diagnósticas y terapeuticas del paciente debido a falta de control en el presupuesto y su ejecución para garantizar disponibilidad de insumos, dispositivos y reactivos para la ejecución de las actividades de apoyo diagnóstico y terapeútico.</v>
      </c>
      <c r="C9" s="218">
        <v>365</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71</v>
      </c>
      <c r="H9" s="194">
        <f>+IF(G9="","",IF(G9="N/A","",IF(OR(G9=$X$9,G9=$Y$9),$W$9,IF(OR(G9=$X$10,G9=$Y$10),$W$10,IF(OR(G9=$X$11,G9=$Y$11),$W$11,IF(OR(G9=$X$12,G9=$Y$12),$W$12,IF(OR(G9=$X$13,G9=$Y$13),$W$13)))))))</f>
        <v>0.8</v>
      </c>
      <c r="I9" s="200" t="str">
        <f t="shared" ref="I9:I28" si="3">+IF(G9="","",IF(G9="N/A","",IF(OR(G9=$X$9,G9=$Y$9),$V$9,IF(OR(G9=$X$10,G9=$Y$10),$V$10,IF(OR(G9=$X$11,G9=$Y$11),$V$11,IF(OR(G9=$X$12,G9=$Y$12),$V$12,IF(OR(G9=$X$13,G9=$Y$13),$V$13)))))))</f>
        <v>Mayor</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0.8</v>
      </c>
      <c r="N9" s="227" t="str">
        <f>+IF(M9="","",IF(M9=$W$9,$V$9,IF(M9=$W$10,$V$10,IF(M9=$W$11,$V$11,IF(M9=$W$12,$V$12,IF(M9=$W$13,$V$13))))))</f>
        <v>Mayor</v>
      </c>
      <c r="P9" s="33" t="s">
        <v>55</v>
      </c>
      <c r="Q9" s="34" t="s">
        <v>56</v>
      </c>
      <c r="R9" s="188">
        <v>0</v>
      </c>
      <c r="S9" s="188">
        <v>2</v>
      </c>
      <c r="T9" s="35">
        <v>0.2</v>
      </c>
      <c r="V9" s="33" t="s">
        <v>65</v>
      </c>
      <c r="W9" s="36">
        <v>0.2</v>
      </c>
      <c r="X9" s="34" t="s">
        <v>83</v>
      </c>
      <c r="Y9" s="37" t="s">
        <v>66</v>
      </c>
    </row>
    <row r="10" spans="1:25" ht="130.5" customHeight="1" x14ac:dyDescent="0.3">
      <c r="A10" s="31" t="str">
        <f>'2 CONTEXTO E IDENTIFICACIÓN'!A10</f>
        <v>R2</v>
      </c>
      <c r="B10" s="217" t="str">
        <f>+'2 CONTEXTO E IDENTIFICACIÓN'!E10</f>
        <v>Posibilidad de pérdida Reputacional y Económica por Aumento de la insatisfacción de los usuarios baja adherencia a Protocolos y estrategias para garantizar la humanización y la calidad en la prestación de los servicios de salud.</v>
      </c>
      <c r="C10" s="219">
        <v>12</v>
      </c>
      <c r="D10" s="191" t="str">
        <f t="shared" si="0"/>
        <v>La actividad que conlleva el riesgo se ejecuta de 3 a 24 veces por año</v>
      </c>
      <c r="E10" s="192">
        <f t="shared" si="1"/>
        <v>0.4</v>
      </c>
      <c r="F10" s="32" t="str">
        <f t="shared" si="2"/>
        <v>Baja</v>
      </c>
      <c r="G10" s="202" t="s">
        <v>69</v>
      </c>
      <c r="H10" s="194">
        <f t="shared" ref="H10:H28" si="6">+IF(G10="","",IF(G10="N/A","",IF(OR(G10=$X$9,G10=$Y$9),$W$9,IF(OR(G10=$X$10,G10=$Y$10),$W$10,IF(OR(G10=$X$11,G10=$Y$11),$W$11,IF(OR(G10=$X$12,G10=$Y$12),$W$12,IF(OR(G10=$X$13,G10=$Y$13),$W$13)))))))</f>
        <v>0.6</v>
      </c>
      <c r="I10" s="200" t="str">
        <f t="shared" si="3"/>
        <v>Moderado</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164.25" customHeight="1" x14ac:dyDescent="0.3">
      <c r="A11" s="31" t="str">
        <f>'2 CONTEXTO E IDENTIFICACIÓN'!A11</f>
        <v>R3</v>
      </c>
      <c r="B11" s="217" t="str">
        <f>+'2 CONTEXTO E IDENTIFICACIÓN'!E11</f>
        <v>Posibilidad de pérdida Económica y Reputacional Por ineficiencia en el uso de los recursos financieros, humanos, tecnológicos debido a fallas en el seguimiento y control de los planes y programas institucionales que materializan la plataforma estratégica de la ESE.</v>
      </c>
      <c r="C11" s="219">
        <v>12</v>
      </c>
      <c r="D11" s="191" t="str">
        <f t="shared" si="0"/>
        <v>La actividad que conlleva el riesgo se ejecuta de 3 a 24 veces por año</v>
      </c>
      <c r="E11" s="192">
        <f t="shared" si="1"/>
        <v>0.4</v>
      </c>
      <c r="F11" s="32" t="str">
        <f t="shared" si="2"/>
        <v>Baja</v>
      </c>
      <c r="G11" s="202" t="s">
        <v>67</v>
      </c>
      <c r="H11" s="194">
        <f t="shared" si="6"/>
        <v>0.4</v>
      </c>
      <c r="I11" s="200" t="str">
        <f t="shared" si="3"/>
        <v>Menor</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125.25" customHeight="1" x14ac:dyDescent="0.3">
      <c r="A12" s="31" t="str">
        <f>'2 CONTEXTO E IDENTIFICACIÓN'!A12</f>
        <v>R4</v>
      </c>
      <c r="B12" s="217" t="str">
        <f>+'2 CONTEXTO E IDENTIFICACIÓN'!E12</f>
        <v>Posibilidad de pérdida Reputacional Por afectación de la imagen institucional debido al incumplimiento de las metas e indicadores trazados en los diferentes planes y programas institucionales.</v>
      </c>
      <c r="C12" s="219">
        <v>12</v>
      </c>
      <c r="D12" s="191" t="str">
        <f t="shared" si="0"/>
        <v>La actividad que conlleva el riesgo se ejecuta de 3 a 24 veces por año</v>
      </c>
      <c r="E12" s="192">
        <f t="shared" si="1"/>
        <v>0.4</v>
      </c>
      <c r="F12" s="32" t="str">
        <f t="shared" si="2"/>
        <v>Baja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176.25" customHeight="1" x14ac:dyDescent="0.3">
      <c r="A13" s="31" t="str">
        <f>'2 CONTEXTO E IDENTIFICACIÓN'!A13</f>
        <v>R5</v>
      </c>
      <c r="B13" s="217" t="str">
        <f>+'2 CONTEXTO E IDENTIFICACIÓN'!E13</f>
        <v>Posibilidad de pérdida Económica y Reputacional Por deterioro de la eficacia, eficiencia y efectividad de los procesos debido a incumplimiento en los reportes de información, aplicación de metodologías apropiadas para las auditorías internas y omision de implementación de medidas y mecanismos de control.</v>
      </c>
      <c r="C13" s="219">
        <v>12</v>
      </c>
      <c r="D13" s="191" t="str">
        <f t="shared" si="0"/>
        <v>La actividad que conlleva el riesgo se ejecuta de 3 a 24 veces por año</v>
      </c>
      <c r="E13" s="192">
        <f t="shared" si="1"/>
        <v>0.4</v>
      </c>
      <c r="F13" s="32" t="str">
        <f t="shared" si="2"/>
        <v>Baja</v>
      </c>
      <c r="G13" s="202" t="s">
        <v>69</v>
      </c>
      <c r="H13" s="194">
        <f t="shared" si="6"/>
        <v>0.6</v>
      </c>
      <c r="I13" s="200" t="str">
        <f t="shared" si="3"/>
        <v>Moderado</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138" customHeight="1" thickBot="1" x14ac:dyDescent="0.35">
      <c r="A14" s="31" t="str">
        <f>'2 CONTEXTO E IDENTIFICACIÓN'!A14</f>
        <v>R6</v>
      </c>
      <c r="B14" s="217" t="str">
        <f>+'2 CONTEXTO E IDENTIFICACIÓN'!E14</f>
        <v>Posibilidad de pérdida Económica y Reputacional Por sanciones y multas debido a incumplimiento de la aplicación de  las normas y leyes en materia de contabilización y protección de los recursos financieros de la E.S.E.</v>
      </c>
      <c r="C14" s="219">
        <v>12</v>
      </c>
      <c r="D14" s="191" t="str">
        <f t="shared" si="0"/>
        <v>La actividad que conlleva el riesgo se ejecuta de 3 a 24 veces por año</v>
      </c>
      <c r="E14" s="192">
        <f t="shared" si="1"/>
        <v>0.4</v>
      </c>
      <c r="F14" s="32" t="str">
        <f t="shared" si="2"/>
        <v>Baja</v>
      </c>
      <c r="G14" s="202" t="s">
        <v>69</v>
      </c>
      <c r="H14" s="194">
        <f t="shared" si="6"/>
        <v>0.6</v>
      </c>
      <c r="I14" s="200" t="str">
        <f t="shared" si="3"/>
        <v>Moderado</v>
      </c>
      <c r="J14" s="202" t="s">
        <v>70</v>
      </c>
      <c r="K14" s="194">
        <f t="shared" si="4"/>
        <v>0.6</v>
      </c>
      <c r="L14" s="200" t="str">
        <f t="shared" si="5"/>
        <v>Moderado</v>
      </c>
      <c r="M14" s="226">
        <f t="shared" si="8"/>
        <v>0.6</v>
      </c>
      <c r="N14" s="227" t="str">
        <f t="shared" si="7"/>
        <v>Moderado</v>
      </c>
      <c r="P14" s="44"/>
      <c r="Q14" s="45"/>
      <c r="R14" s="189"/>
      <c r="S14" s="189"/>
      <c r="T14" s="46"/>
      <c r="V14" s="44"/>
      <c r="W14" s="45"/>
      <c r="X14" s="45" t="s">
        <v>144</v>
      </c>
      <c r="Y14" s="46" t="s">
        <v>144</v>
      </c>
    </row>
    <row r="15" spans="1:25" ht="153.75" customHeight="1" x14ac:dyDescent="0.3">
      <c r="A15" s="31" t="str">
        <f>'2 CONTEXTO E IDENTIFICACIÓN'!A15</f>
        <v>R7</v>
      </c>
      <c r="B15" s="217" t="str">
        <f>+'2 CONTEXTO E IDENTIFICACIÓN'!E15</f>
        <v>Posibilidad de pérdida Reputacional y Económica Por aumento de los incidentes y eventos adversos relacionados con la atención en salud debido a baja adherencia a los procesos, protocolos y programas orientados a la atención en salud con seguridad y calidad.</v>
      </c>
      <c r="C15" s="219">
        <v>12</v>
      </c>
      <c r="D15" s="191" t="str">
        <f t="shared" si="0"/>
        <v>La actividad que conlleva el riesgo se ejecuta de 3 a 24 veces por año</v>
      </c>
      <c r="E15" s="192">
        <f t="shared" si="1"/>
        <v>0.4</v>
      </c>
      <c r="F15" s="32" t="str">
        <f t="shared" si="2"/>
        <v>Baja</v>
      </c>
      <c r="G15" s="202" t="s">
        <v>69</v>
      </c>
      <c r="H15" s="194">
        <f t="shared" si="6"/>
        <v>0.6</v>
      </c>
      <c r="I15" s="200" t="str">
        <f t="shared" si="3"/>
        <v>Moderado</v>
      </c>
      <c r="J15" s="202" t="s">
        <v>70</v>
      </c>
      <c r="K15" s="194">
        <f t="shared" si="4"/>
        <v>0.6</v>
      </c>
      <c r="L15" s="200" t="str">
        <f t="shared" si="5"/>
        <v>Moderado</v>
      </c>
      <c r="M15" s="226">
        <f t="shared" si="8"/>
        <v>0.6</v>
      </c>
      <c r="N15" s="227" t="str">
        <f t="shared" si="7"/>
        <v>Moderado</v>
      </c>
    </row>
    <row r="16" spans="1:25" ht="158.25" customHeight="1" x14ac:dyDescent="0.3">
      <c r="A16" s="31" t="str">
        <f>'2 CONTEXTO E IDENTIFICACIÓN'!A16</f>
        <v>R8</v>
      </c>
      <c r="B16" s="217" t="str">
        <f>+'2 CONTEXTO E IDENTIFICACIÓN'!E16</f>
        <v>Posibilidad de pérdida Económica y Reputacional Por aumento de las erogaciones por demandas en contra de la E.S.E debido a fallas en la prestación de los servicios de salud, el no cumplimiento de estandares para la contratación por prestación de servicios.</v>
      </c>
      <c r="C16" s="219">
        <v>25</v>
      </c>
      <c r="D16" s="191" t="str">
        <f t="shared" si="0"/>
        <v>La actividad que conlleva el riesgo se ejecuta de 24 a 500 veces por año</v>
      </c>
      <c r="E16" s="192">
        <f t="shared" si="1"/>
        <v>0.6</v>
      </c>
      <c r="F16" s="32" t="str">
        <f t="shared" si="2"/>
        <v>Media</v>
      </c>
      <c r="G16" s="202" t="s">
        <v>71</v>
      </c>
      <c r="H16" s="194">
        <f t="shared" si="6"/>
        <v>0.8</v>
      </c>
      <c r="I16" s="200" t="str">
        <f t="shared" si="3"/>
        <v>Mayor</v>
      </c>
      <c r="J16" s="202" t="s">
        <v>70</v>
      </c>
      <c r="K16" s="194">
        <f t="shared" si="4"/>
        <v>0.6</v>
      </c>
      <c r="L16" s="200" t="str">
        <f t="shared" si="5"/>
        <v>Moderado</v>
      </c>
      <c r="M16" s="226">
        <f t="shared" si="8"/>
        <v>0.8</v>
      </c>
      <c r="N16" s="227" t="str">
        <f t="shared" si="7"/>
        <v>Mayor</v>
      </c>
    </row>
    <row r="17" spans="1:14" ht="123.75" customHeight="1" x14ac:dyDescent="0.3">
      <c r="A17" s="31" t="str">
        <f>'2 CONTEXTO E IDENTIFICACIÓN'!A17</f>
        <v>R9</v>
      </c>
      <c r="B17" s="217" t="str">
        <f>+'2 CONTEXTO E IDENTIFICACIÓN'!E17</f>
        <v>Posibilidad de pérdida Económica y Reputacional por sanciones y multas debido a la no actualización de los procesos y procedimientos del área contable y su baja adherencia que deterioran los recursos de la E.S.E.</v>
      </c>
      <c r="C17" s="219">
        <v>12</v>
      </c>
      <c r="D17" s="191" t="str">
        <f t="shared" si="0"/>
        <v>La actividad que conlleva el riesgo se ejecuta de 3 a 24 veces por año</v>
      </c>
      <c r="E17" s="192">
        <f t="shared" si="1"/>
        <v>0.4</v>
      </c>
      <c r="F17" s="32" t="str">
        <f t="shared" si="2"/>
        <v>Baja</v>
      </c>
      <c r="G17" s="202" t="s">
        <v>69</v>
      </c>
      <c r="H17" s="194">
        <f t="shared" si="6"/>
        <v>0.6</v>
      </c>
      <c r="I17" s="200" t="str">
        <f t="shared" si="3"/>
        <v>Moderado</v>
      </c>
      <c r="J17" s="202" t="s">
        <v>70</v>
      </c>
      <c r="K17" s="194">
        <f t="shared" si="4"/>
        <v>0.6</v>
      </c>
      <c r="L17" s="200" t="str">
        <f t="shared" si="5"/>
        <v>Moderado</v>
      </c>
      <c r="M17" s="226">
        <f t="shared" si="8"/>
        <v>0.6</v>
      </c>
      <c r="N17" s="227" t="str">
        <f t="shared" si="7"/>
        <v>Moderado</v>
      </c>
    </row>
    <row r="18" spans="1:14" ht="158.25" customHeight="1" x14ac:dyDescent="0.3">
      <c r="A18" s="31" t="str">
        <f>'2 CONTEXTO E IDENTIFICACIÓN'!A18</f>
        <v>R10</v>
      </c>
      <c r="B18" s="217" t="str">
        <f>+'2 CONTEXTO E IDENTIFICACIÓN'!E18</f>
        <v>Posibilidad de pérdida Económica por desequilibrios entre los costos de producción y venta de servicios debido a la ausencia de un sistema integral de costos que permita la prestación y venta de servicios de salud con equilibrio financiero</v>
      </c>
      <c r="C18" s="219">
        <v>12</v>
      </c>
      <c r="D18" s="191" t="str">
        <f t="shared" si="0"/>
        <v>La actividad que conlleva el riesgo se ejecuta de 3 a 24 veces por año</v>
      </c>
      <c r="E18" s="192">
        <f t="shared" si="1"/>
        <v>0.4</v>
      </c>
      <c r="F18" s="32" t="str">
        <f t="shared" si="2"/>
        <v>Baja</v>
      </c>
      <c r="G18" s="202" t="s">
        <v>69</v>
      </c>
      <c r="H18" s="194">
        <f t="shared" si="6"/>
        <v>0.6</v>
      </c>
      <c r="I18" s="200" t="str">
        <f t="shared" si="3"/>
        <v>Moderado</v>
      </c>
      <c r="J18" s="202" t="s">
        <v>70</v>
      </c>
      <c r="K18" s="194">
        <f t="shared" si="4"/>
        <v>0.6</v>
      </c>
      <c r="L18" s="200" t="str">
        <f t="shared" si="5"/>
        <v>Moderado</v>
      </c>
      <c r="M18" s="226">
        <f t="shared" si="8"/>
        <v>0.6</v>
      </c>
      <c r="N18" s="227" t="str">
        <f t="shared" si="7"/>
        <v>Moderado</v>
      </c>
    </row>
    <row r="19" spans="1:14" ht="119.25" customHeight="1" x14ac:dyDescent="0.3">
      <c r="A19" s="31" t="str">
        <f>'2 CONTEXTO E IDENTIFICACIÓN'!A19</f>
        <v>R11</v>
      </c>
      <c r="B19" s="217" t="str">
        <f>+'2 CONTEXTO E IDENTIFICACIÓN'!E19</f>
        <v>Posibilidad de pérdida Económica por deterioro y fuga de los recursos financieros debido a la falta de seguimiento y continuidad a los procesos de conciliación y depuración de las cuentas por cobrar.</v>
      </c>
      <c r="C19" s="219">
        <v>12</v>
      </c>
      <c r="D19" s="191" t="str">
        <f t="shared" si="0"/>
        <v>La actividad que conlleva el riesgo se ejecuta de 3 a 24 veces por año</v>
      </c>
      <c r="E19" s="192">
        <f t="shared" si="1"/>
        <v>0.4</v>
      </c>
      <c r="F19" s="32" t="str">
        <f t="shared" si="2"/>
        <v>Baja</v>
      </c>
      <c r="G19" s="202" t="s">
        <v>69</v>
      </c>
      <c r="H19" s="194">
        <f t="shared" si="6"/>
        <v>0.6</v>
      </c>
      <c r="I19" s="200" t="str">
        <f t="shared" si="3"/>
        <v>Moderado</v>
      </c>
      <c r="J19" s="202" t="s">
        <v>70</v>
      </c>
      <c r="K19" s="194">
        <f t="shared" si="4"/>
        <v>0.6</v>
      </c>
      <c r="L19" s="200" t="str">
        <f t="shared" si="5"/>
        <v>Moderado</v>
      </c>
      <c r="M19" s="226">
        <f t="shared" si="8"/>
        <v>0.6</v>
      </c>
      <c r="N19" s="227" t="str">
        <f t="shared" si="7"/>
        <v>Moderado</v>
      </c>
    </row>
    <row r="20" spans="1:14" ht="132.75" customHeight="1" x14ac:dyDescent="0.3">
      <c r="A20" s="31" t="str">
        <f>'2 CONTEXTO E IDENTIFICACIÓN'!A20</f>
        <v>R12</v>
      </c>
      <c r="B20" s="217" t="str">
        <f>+'2 CONTEXTO E IDENTIFICACIÓN'!E20</f>
        <v>Posibilidad de pérdida Económica por reprocesos e inconsistencias en el proceso de facturación debdido a alta rotación de personal, fallas en los controles que garanticen la adherencia a los procesos para la facturación.</v>
      </c>
      <c r="C20" s="219">
        <v>12</v>
      </c>
      <c r="D20" s="191" t="str">
        <f t="shared" si="0"/>
        <v>La actividad que conlleva el riesgo se ejecuta de 3 a 24 veces por año</v>
      </c>
      <c r="E20" s="192">
        <f t="shared" si="1"/>
        <v>0.4</v>
      </c>
      <c r="F20" s="32" t="str">
        <f t="shared" si="2"/>
        <v>Baja</v>
      </c>
      <c r="G20" s="202" t="s">
        <v>71</v>
      </c>
      <c r="H20" s="194">
        <f t="shared" si="6"/>
        <v>0.8</v>
      </c>
      <c r="I20" s="200" t="str">
        <f t="shared" si="3"/>
        <v>Mayor</v>
      </c>
      <c r="J20" s="202" t="s">
        <v>72</v>
      </c>
      <c r="K20" s="194">
        <f t="shared" si="4"/>
        <v>0.8</v>
      </c>
      <c r="L20" s="200" t="str">
        <f t="shared" si="5"/>
        <v>Mayor</v>
      </c>
      <c r="M20" s="226">
        <f t="shared" si="8"/>
        <v>0.8</v>
      </c>
      <c r="N20" s="227" t="str">
        <f t="shared" si="7"/>
        <v>Mayor</v>
      </c>
    </row>
    <row r="21" spans="1:14" ht="108" customHeight="1" x14ac:dyDescent="0.3">
      <c r="A21" s="31" t="str">
        <f>'2 CONTEXTO E IDENTIFICACIÓN'!A21</f>
        <v>R13</v>
      </c>
      <c r="B21" s="217" t="str">
        <f>+'2 CONTEXTO E IDENTIFICACIÓN'!E21</f>
        <v>Posibilidad de pérdida Reputacional y Económica por multas y sanciones debido a la ausencia de controles y herramientas que mitiguen el fraude, lavado de activos y financiación del terrorismo.</v>
      </c>
      <c r="C21" s="219">
        <v>12</v>
      </c>
      <c r="D21" s="191" t="str">
        <f t="shared" si="0"/>
        <v>La actividad que conlleva el riesgo se ejecuta de 3 a 24 veces por año</v>
      </c>
      <c r="E21" s="192">
        <f t="shared" si="1"/>
        <v>0.4</v>
      </c>
      <c r="F21" s="32" t="str">
        <f t="shared" si="2"/>
        <v>Baja</v>
      </c>
      <c r="G21" s="202" t="s">
        <v>71</v>
      </c>
      <c r="H21" s="194">
        <f t="shared" si="6"/>
        <v>0.8</v>
      </c>
      <c r="I21" s="200" t="str">
        <f t="shared" si="3"/>
        <v>Mayor</v>
      </c>
      <c r="J21" s="202" t="s">
        <v>70</v>
      </c>
      <c r="K21" s="194">
        <f t="shared" si="4"/>
        <v>0.6</v>
      </c>
      <c r="L21" s="200" t="str">
        <f t="shared" si="5"/>
        <v>Moderado</v>
      </c>
      <c r="M21" s="226">
        <f t="shared" si="8"/>
        <v>0.8</v>
      </c>
      <c r="N21" s="227" t="str">
        <f t="shared" si="7"/>
        <v>Mayor</v>
      </c>
    </row>
    <row r="22" spans="1:14" ht="158.25" customHeight="1" x14ac:dyDescent="0.3">
      <c r="A22" s="31" t="str">
        <f>'2 CONTEXTO E IDENTIFICACIÓN'!A22</f>
        <v>R14</v>
      </c>
      <c r="B22" s="217" t="str">
        <f>+'2 CONTEXTO E IDENTIFICACIÓN'!E22</f>
        <v>Posibilidad de pérdida Económica y Reputacional descuentos económicos, agudización del estado de salud de los pacientes debido a incumplimiento en el seguimiento a controles y actividades de promoción de la salud y prevención de la enfermedad.</v>
      </c>
      <c r="C22" s="219">
        <v>365</v>
      </c>
      <c r="D22" s="191" t="str">
        <f t="shared" si="0"/>
        <v>La actividad que conlleva el riesgo se ejecuta de 24 a 500 veces por año</v>
      </c>
      <c r="E22" s="192">
        <f t="shared" si="1"/>
        <v>0.6</v>
      </c>
      <c r="F22" s="32" t="str">
        <f t="shared" si="2"/>
        <v>Media</v>
      </c>
      <c r="G22" s="202" t="s">
        <v>71</v>
      </c>
      <c r="H22" s="194">
        <f t="shared" si="6"/>
        <v>0.8</v>
      </c>
      <c r="I22" s="200" t="str">
        <f t="shared" si="3"/>
        <v>Mayor</v>
      </c>
      <c r="J22" s="202" t="s">
        <v>70</v>
      </c>
      <c r="K22" s="194">
        <f t="shared" si="4"/>
        <v>0.6</v>
      </c>
      <c r="L22" s="200" t="str">
        <f t="shared" si="5"/>
        <v>Moderado</v>
      </c>
      <c r="M22" s="226">
        <f t="shared" si="8"/>
        <v>0.8</v>
      </c>
      <c r="N22" s="227" t="str">
        <f t="shared" si="7"/>
        <v>Mayor</v>
      </c>
    </row>
    <row r="23" spans="1:14" ht="123.75" customHeight="1" x14ac:dyDescent="0.3">
      <c r="A23" s="31" t="str">
        <f>'2 CONTEXTO E IDENTIFICACIÓN'!A23</f>
        <v>R15</v>
      </c>
      <c r="B23" s="217" t="str">
        <f>+'2 CONTEXTO E IDENTIFICACIÓN'!E23</f>
        <v>Posibilidad de pérdida Económica y Reputacional por bajas coberturas en la atención a las familias y comunidades debido a estrategias insuficientes para la captación, canalización y atención en la población.</v>
      </c>
      <c r="C23" s="219">
        <v>365</v>
      </c>
      <c r="D23" s="191" t="str">
        <f t="shared" si="0"/>
        <v>La actividad que conlleva el riesgo se ejecuta de 24 a 500 veces por año</v>
      </c>
      <c r="E23" s="192">
        <f t="shared" si="1"/>
        <v>0.6</v>
      </c>
      <c r="F23" s="32" t="str">
        <f t="shared" si="2"/>
        <v>Media</v>
      </c>
      <c r="G23" s="202" t="s">
        <v>71</v>
      </c>
      <c r="H23" s="194">
        <f t="shared" si="6"/>
        <v>0.8</v>
      </c>
      <c r="I23" s="200" t="str">
        <f t="shared" si="3"/>
        <v>Mayor</v>
      </c>
      <c r="J23" s="202" t="s">
        <v>70</v>
      </c>
      <c r="K23" s="194">
        <f t="shared" si="4"/>
        <v>0.6</v>
      </c>
      <c r="L23" s="200" t="str">
        <f t="shared" si="5"/>
        <v>Moderado</v>
      </c>
      <c r="M23" s="226">
        <f t="shared" si="8"/>
        <v>0.8</v>
      </c>
      <c r="N23" s="227" t="str">
        <f t="shared" si="7"/>
        <v>Mayor</v>
      </c>
    </row>
    <row r="24" spans="1:14" ht="172.5" customHeight="1" x14ac:dyDescent="0.3">
      <c r="A24" s="31" t="str">
        <f>'2 CONTEXTO E IDENTIFICACIÓN'!A24</f>
        <v>R16</v>
      </c>
      <c r="B24" s="217" t="str">
        <f>+'2 CONTEXTO E IDENTIFICACIÓN'!E24</f>
        <v>Posibilidad de pérdida Reputacional y Económica por incumplimiento en los lineamientos para la contratación de bienes o servicios en la institución  debido a la debilidad en la instauración de mecanismos de verificación y control para la garantía del cumplimiento de los requisitos en la contratación.</v>
      </c>
      <c r="C24" s="219">
        <v>365</v>
      </c>
      <c r="D24" s="191" t="str">
        <f t="shared" si="0"/>
        <v>La actividad que conlleva el riesgo se ejecuta de 24 a 500 veces por año</v>
      </c>
      <c r="E24" s="192">
        <f t="shared" si="1"/>
        <v>0.6</v>
      </c>
      <c r="F24" s="32" t="str">
        <f t="shared" si="2"/>
        <v>Media</v>
      </c>
      <c r="G24" s="202" t="s">
        <v>71</v>
      </c>
      <c r="H24" s="194">
        <f t="shared" si="6"/>
        <v>0.8</v>
      </c>
      <c r="I24" s="200" t="str">
        <f t="shared" si="3"/>
        <v>Mayor</v>
      </c>
      <c r="J24" s="202" t="s">
        <v>70</v>
      </c>
      <c r="K24" s="194">
        <f t="shared" si="4"/>
        <v>0.6</v>
      </c>
      <c r="L24" s="200" t="str">
        <f t="shared" si="5"/>
        <v>Moderado</v>
      </c>
      <c r="M24" s="226">
        <f t="shared" si="8"/>
        <v>0.8</v>
      </c>
      <c r="N24" s="227" t="str">
        <f t="shared" si="7"/>
        <v>Mayor</v>
      </c>
    </row>
    <row r="25" spans="1:14" ht="141" customHeight="1" x14ac:dyDescent="0.3">
      <c r="A25" s="31" t="str">
        <f>'2 CONTEXTO E IDENTIFICACIÓN'!A25</f>
        <v>R17</v>
      </c>
      <c r="B25" s="217" t="str">
        <f>+'2 CONTEXTO E IDENTIFICACIÓN'!E25</f>
        <v>Posibilidad de pérdida Reputacional y Económica por fraudes y errores en el uso y registro de la información, perdidas económicas debido a baja adherencia a los protocolos de seguridad y manejo de las tecnologías de la informacion</v>
      </c>
      <c r="C25" s="219">
        <v>365</v>
      </c>
      <c r="D25" s="191" t="str">
        <f t="shared" si="0"/>
        <v>La actividad que conlleva el riesgo se ejecuta de 24 a 500 veces por año</v>
      </c>
      <c r="E25" s="192">
        <f t="shared" si="1"/>
        <v>0.6</v>
      </c>
      <c r="F25" s="32" t="str">
        <f t="shared" si="2"/>
        <v>Media</v>
      </c>
      <c r="G25" s="202" t="s">
        <v>71</v>
      </c>
      <c r="H25" s="194">
        <f t="shared" si="6"/>
        <v>0.8</v>
      </c>
      <c r="I25" s="200" t="str">
        <f t="shared" si="3"/>
        <v>Mayor</v>
      </c>
      <c r="J25" s="202" t="s">
        <v>70</v>
      </c>
      <c r="K25" s="194">
        <f t="shared" si="4"/>
        <v>0.6</v>
      </c>
      <c r="L25" s="200" t="str">
        <f t="shared" si="5"/>
        <v>Moderado</v>
      </c>
      <c r="M25" s="226">
        <f t="shared" si="8"/>
        <v>0.8</v>
      </c>
      <c r="N25" s="227" t="str">
        <f t="shared" si="7"/>
        <v>Mayor</v>
      </c>
    </row>
    <row r="26" spans="1:14" ht="125.25" customHeight="1" x14ac:dyDescent="0.3">
      <c r="A26" s="31" t="str">
        <f>'2 CONTEXTO E IDENTIFICACIÓN'!A26</f>
        <v>R18</v>
      </c>
      <c r="B26" s="217" t="str">
        <f>+'2 CONTEXTO E IDENTIFICACIÓN'!E26</f>
        <v>Posibilidad de pérdida Económica y Reputacional por sanciones y multas debido al incumplimiento de los procesos y procedimientos de la Ley de Archivo vigente en la normatividad.</v>
      </c>
      <c r="C26" s="219">
        <v>365</v>
      </c>
      <c r="D26" s="191" t="str">
        <f t="shared" si="0"/>
        <v>La actividad que conlleva el riesgo se ejecuta de 24 a 500 veces por año</v>
      </c>
      <c r="E26" s="192">
        <f t="shared" si="1"/>
        <v>0.6</v>
      </c>
      <c r="F26" s="32" t="str">
        <f t="shared" si="2"/>
        <v>Media</v>
      </c>
      <c r="G26" s="202" t="s">
        <v>69</v>
      </c>
      <c r="H26" s="194">
        <f t="shared" si="6"/>
        <v>0.6</v>
      </c>
      <c r="I26" s="200" t="str">
        <f t="shared" si="3"/>
        <v>Moderado</v>
      </c>
      <c r="J26" s="202" t="s">
        <v>70</v>
      </c>
      <c r="K26" s="194">
        <f t="shared" si="4"/>
        <v>0.6</v>
      </c>
      <c r="L26" s="200" t="str">
        <f t="shared" si="5"/>
        <v>Moderado</v>
      </c>
      <c r="M26" s="226">
        <f t="shared" si="8"/>
        <v>0.6</v>
      </c>
      <c r="N26" s="227" t="str">
        <f t="shared" si="7"/>
        <v>Moderado</v>
      </c>
    </row>
    <row r="27" spans="1:14" ht="125.25" customHeight="1" x14ac:dyDescent="0.3">
      <c r="A27" s="31" t="str">
        <f>'2 CONTEXTO E IDENTIFICACIÓN'!A27</f>
        <v>R19</v>
      </c>
      <c r="B27" s="217" t="str">
        <f>+'2 CONTEXTO E IDENTIFICACIÓN'!E27</f>
        <v>Posibilidad de pérdida Económica y Reputacional por deterioro y perdida de los recursos físicos debido a falta de control en la ejecución de los planes y cronogramas de mantenimientos preventivos y correctivos.</v>
      </c>
      <c r="C27" s="219">
        <v>12</v>
      </c>
      <c r="D27" s="191" t="str">
        <f t="shared" si="0"/>
        <v>La actividad que conlleva el riesgo se ejecuta de 3 a 24 veces por año</v>
      </c>
      <c r="E27" s="192">
        <f t="shared" si="1"/>
        <v>0.4</v>
      </c>
      <c r="F27" s="32" t="str">
        <f t="shared" si="2"/>
        <v>Baja</v>
      </c>
      <c r="G27" s="202" t="s">
        <v>69</v>
      </c>
      <c r="H27" s="194">
        <f t="shared" si="6"/>
        <v>0.6</v>
      </c>
      <c r="I27" s="200" t="str">
        <f t="shared" si="3"/>
        <v>Moderado</v>
      </c>
      <c r="J27" s="202" t="s">
        <v>70</v>
      </c>
      <c r="K27" s="194">
        <f t="shared" si="4"/>
        <v>0.6</v>
      </c>
      <c r="L27" s="200" t="str">
        <f t="shared" si="5"/>
        <v>Moderado</v>
      </c>
      <c r="M27" s="226">
        <f t="shared" si="8"/>
        <v>0.6</v>
      </c>
      <c r="N27" s="227" t="str">
        <f t="shared" si="7"/>
        <v>Moderado</v>
      </c>
    </row>
    <row r="28" spans="1:14" ht="152.25" customHeight="1" thickBot="1" x14ac:dyDescent="0.35">
      <c r="A28" s="47" t="str">
        <f>'2 CONTEXTO E IDENTIFICACIÓN'!A28</f>
        <v>R20</v>
      </c>
      <c r="B28" s="217" t="str">
        <f>+'2 CONTEXTO E IDENTIFICACIÓN'!E28</f>
        <v>Posibilidad de pérdida Reputacional y Económica por aumento de demandas laborales y mal clima laboral debido a incumplimiento en la normatividad de contratación laboral y ausencia de incentivos y bienestar del talento humano</v>
      </c>
      <c r="C28" s="220">
        <v>365</v>
      </c>
      <c r="D28" s="204" t="str">
        <f t="shared" si="0"/>
        <v>La actividad que conlleva el riesgo se ejecuta de 24 a 500 veces por año</v>
      </c>
      <c r="E28" s="193">
        <f t="shared" si="1"/>
        <v>0.6</v>
      </c>
      <c r="F28" s="48" t="str">
        <f t="shared" si="2"/>
        <v>Media</v>
      </c>
      <c r="G28" s="203" t="s">
        <v>71</v>
      </c>
      <c r="H28" s="198">
        <f t="shared" si="6"/>
        <v>0.8</v>
      </c>
      <c r="I28" s="201" t="str">
        <f t="shared" si="3"/>
        <v>Mayor</v>
      </c>
      <c r="J28" s="203" t="s">
        <v>70</v>
      </c>
      <c r="K28" s="198">
        <f t="shared" si="4"/>
        <v>0.6</v>
      </c>
      <c r="L28" s="201" t="str">
        <f t="shared" si="5"/>
        <v>Moderado</v>
      </c>
      <c r="M28" s="228">
        <f t="shared" si="8"/>
        <v>0.8</v>
      </c>
      <c r="N28" s="229" t="str">
        <f t="shared" si="7"/>
        <v>Mayor</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 sqref="B1:B2"/>
    </sheetView>
  </sheetViews>
  <sheetFormatPr baseColWidth="10" defaultColWidth="14.33203125" defaultRowHeight="13.2" x14ac:dyDescent="0.3"/>
  <cols>
    <col min="1" max="1" width="12.88671875" style="87" customWidth="1"/>
    <col min="2" max="2" width="29.44140625" style="92" customWidth="1"/>
    <col min="3" max="3" width="16.44140625" style="87" customWidth="1"/>
    <col min="4" max="4" width="12.44140625" style="92" customWidth="1"/>
    <col min="5" max="5" width="14.5546875" style="92" customWidth="1"/>
    <col min="6" max="6" width="3.88671875" style="92" customWidth="1"/>
    <col min="7" max="7" width="7.44140625" style="92" customWidth="1"/>
    <col min="8" max="8" width="14" style="92" customWidth="1"/>
    <col min="9" max="9" width="13.88671875" style="92" customWidth="1"/>
    <col min="10" max="13" width="12.44140625" style="92" customWidth="1"/>
    <col min="14" max="14" width="3.88671875" style="92" customWidth="1"/>
    <col min="15" max="15" width="4.88671875" style="87" customWidth="1"/>
    <col min="16" max="16" width="6.44140625" style="87" customWidth="1"/>
    <col min="17" max="17" width="11" style="87" bestFit="1" customWidth="1"/>
    <col min="18" max="22" width="12" style="87" customWidth="1"/>
    <col min="23" max="27" width="11.44140625" style="87" customWidth="1"/>
    <col min="28" max="28" width="5.5546875" style="87" bestFit="1" customWidth="1"/>
    <col min="29" max="29" width="26.88671875" style="87" customWidth="1"/>
    <col min="30" max="34" width="22.88671875" style="92" customWidth="1"/>
    <col min="35" max="35" width="23.44140625" style="87" customWidth="1"/>
    <col min="36" max="263" width="11.44140625" style="87" customWidth="1"/>
    <col min="264" max="264" width="12.6640625" style="87" customWidth="1"/>
    <col min="265" max="265" width="47" style="87" customWidth="1"/>
    <col min="266" max="266" width="35" style="87" customWidth="1"/>
    <col min="267" max="16384" width="14.33203125" style="87"/>
  </cols>
  <sheetData>
    <row r="1" spans="1:36" s="75" customFormat="1" ht="36" customHeight="1" x14ac:dyDescent="0.25">
      <c r="A1" s="422"/>
      <c r="B1" s="428"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5">
      <c r="A2" s="422"/>
      <c r="B2" s="428"/>
      <c r="C2" s="50" t="str">
        <f>+'2 CONTEXTO E IDENTIFICACIÓN'!C2</f>
        <v>VERSIÓN:</v>
      </c>
      <c r="D2" s="74">
        <f>+'2 CONTEXTO E IDENTIFICACIÓN'!D2</f>
        <v>0</v>
      </c>
      <c r="E2" s="77"/>
      <c r="F2" s="77"/>
      <c r="G2" s="77"/>
      <c r="H2" s="9"/>
      <c r="I2" s="241" t="str">
        <f>+'2 CONTEXTO E IDENTIFICACIÓN'!$F$4</f>
        <v>Elaboración o Actualización:</v>
      </c>
      <c r="J2" s="262" t="str">
        <f>+IF('2 CONTEXTO E IDENTIFICACIÓN'!$G$4="","",'2 CONTEXTO E IDENTIFICACIÓN'!$G$4)</f>
        <v/>
      </c>
      <c r="K2" s="20"/>
      <c r="L2" s="20"/>
      <c r="M2" s="78"/>
      <c r="N2" s="77"/>
      <c r="AD2" s="76"/>
      <c r="AE2" s="76"/>
      <c r="AF2" s="76"/>
      <c r="AG2" s="76"/>
      <c r="AH2" s="76"/>
    </row>
    <row r="3" spans="1:36" s="75" customFormat="1" ht="27.9" customHeight="1" x14ac:dyDescent="0.25">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3.8" x14ac:dyDescent="0.25">
      <c r="A4" s="19" t="s">
        <v>159</v>
      </c>
      <c r="B4" s="412" t="str">
        <f>+IF('2 CONTEXTO E IDENTIFICACIÓN'!$B$4="","",'2 CONTEXTO E IDENTIFICACIÓN'!$B$4)</f>
        <v/>
      </c>
      <c r="C4" s="412"/>
      <c r="D4" s="412"/>
      <c r="AD4" s="76"/>
      <c r="AE4" s="76"/>
      <c r="AF4" s="76"/>
      <c r="AG4" s="76"/>
      <c r="AH4" s="76"/>
    </row>
    <row r="5" spans="1:36" s="75" customFormat="1" ht="14.4" thickBot="1" x14ac:dyDescent="0.3">
      <c r="A5" s="19" t="s">
        <v>157</v>
      </c>
      <c r="B5" s="412" t="str">
        <f>+IF('2 CONTEXTO E IDENTIFICACIÓN'!$D$4="","",'2 CONTEXTO E IDENTIFICACIÓN'!$D$4)</f>
        <v/>
      </c>
      <c r="C5" s="413"/>
      <c r="D5" s="413"/>
      <c r="AD5" s="76"/>
      <c r="AE5" s="76"/>
      <c r="AF5" s="76"/>
      <c r="AG5" s="76"/>
      <c r="AH5" s="76"/>
    </row>
    <row r="6" spans="1:36" s="75" customFormat="1" ht="14.4" thickBot="1" x14ac:dyDescent="0.3">
      <c r="A6" s="248"/>
      <c r="B6" s="247"/>
      <c r="C6" s="247"/>
      <c r="D6" s="78"/>
      <c r="G6" s="429" t="s">
        <v>22</v>
      </c>
      <c r="H6" s="430"/>
      <c r="I6" s="430"/>
      <c r="J6" s="430"/>
      <c r="K6" s="430"/>
      <c r="L6" s="430"/>
      <c r="M6" s="431"/>
      <c r="O6" s="80"/>
      <c r="P6" s="80"/>
      <c r="Q6" s="81"/>
      <c r="R6" s="420" t="s">
        <v>87</v>
      </c>
      <c r="S6" s="420"/>
      <c r="T6" s="420"/>
      <c r="U6" s="420"/>
      <c r="V6" s="421"/>
      <c r="AD6" s="76"/>
      <c r="AE6" s="76"/>
      <c r="AF6" s="76"/>
      <c r="AG6" s="76"/>
      <c r="AH6" s="76"/>
    </row>
    <row r="7" spans="1:36" x14ac:dyDescent="0.3">
      <c r="A7" s="82"/>
      <c r="B7" s="83"/>
      <c r="C7" s="423" t="s">
        <v>89</v>
      </c>
      <c r="D7" s="423"/>
      <c r="E7" s="423"/>
      <c r="F7" s="84"/>
      <c r="G7" s="85"/>
      <c r="H7" s="86"/>
      <c r="I7" s="420" t="s">
        <v>87</v>
      </c>
      <c r="J7" s="420"/>
      <c r="K7" s="420"/>
      <c r="L7" s="420"/>
      <c r="M7" s="421"/>
      <c r="N7" s="84"/>
      <c r="O7" s="88"/>
      <c r="P7" s="88"/>
      <c r="R7" s="89">
        <v>0.2</v>
      </c>
      <c r="S7" s="89">
        <v>0.4</v>
      </c>
      <c r="T7" s="89">
        <v>0.6</v>
      </c>
      <c r="U7" s="89">
        <v>0.8</v>
      </c>
      <c r="V7" s="90">
        <v>1</v>
      </c>
      <c r="W7" s="91"/>
      <c r="X7" s="91"/>
      <c r="Y7" s="91"/>
      <c r="Z7" s="91"/>
      <c r="AA7" s="91"/>
      <c r="AB7" s="91"/>
      <c r="AC7" s="91"/>
    </row>
    <row r="8" spans="1:36" ht="39.6" x14ac:dyDescent="0.25">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30.6" customHeight="1" x14ac:dyDescent="0.25">
      <c r="A9" s="104" t="str">
        <f>'2 CONTEXTO E IDENTIFICACIÓN'!A9</f>
        <v>R1</v>
      </c>
      <c r="B9" s="105" t="str">
        <f>+'2 CONTEXTO E IDENTIFICACIÓN'!E9</f>
        <v>Posibilidad de pérdida Económica y Reputacional por Demora en definición de conductas diagnósticas y terapeuticas del paciente debido a falta de control en el presupuesto y su ejecución para garantizar disponibilidad de insumos, dispositivos y reactivos para la ejecución de las actividades de apoyo diagnóstico y terapeútico.</v>
      </c>
      <c r="C9" s="106" t="str">
        <f>+'3 PROBABIL E IMPACTO INHERENTE'!F9</f>
        <v>Media</v>
      </c>
      <c r="D9" s="106" t="str">
        <f>+'3 PROBABIL E IMPACTO INHERENTE'!N9</f>
        <v>Mayor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Alto</v>
      </c>
      <c r="F9" s="107"/>
      <c r="G9" s="426"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4"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30.6" customHeight="1" x14ac:dyDescent="0.25">
      <c r="A10" s="104" t="str">
        <f>'2 CONTEXTO E IDENTIFICACIÓN'!A10</f>
        <v>R2</v>
      </c>
      <c r="B10" s="105" t="str">
        <f>+'2 CONTEXTO E IDENTIFICACIÓN'!E10</f>
        <v>Posibilidad de pérdida Reputacional y Económica por Aumento de la insatisfacción de los usuarios baja adherencia a Protocolos y estrategias para garantizar la humanización y la calidad en la prestación de los servicios de salud.</v>
      </c>
      <c r="C10" s="106" t="str">
        <f>+'3 PROBABIL E IMPACTO INHERENTE'!F10</f>
        <v>Baja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6"/>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4"/>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30.6" customHeight="1" x14ac:dyDescent="0.25">
      <c r="A11" s="104" t="str">
        <f>'2 CONTEXTO E IDENTIFICACIÓN'!A11</f>
        <v>R3</v>
      </c>
      <c r="B11" s="105" t="str">
        <f>+'2 CONTEXTO E IDENTIFICACIÓN'!E11</f>
        <v>Posibilidad de pérdida Económica y Reputacional Por ineficiencia en el uso de los recursos financieros, humanos, tecnológicos debido a fallas en el seguimiento y control de los planes y programas institucionales que materializan la plataforma estratégica de la ESE.</v>
      </c>
      <c r="C11" s="106" t="str">
        <f>+'3 PROBABIL E IMPACTO INHERENTE'!F11</f>
        <v>Baja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6"/>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R18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R1       R8      R14 R15 R16 R17   R20</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4"/>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30.6" customHeight="1" x14ac:dyDescent="0.25">
      <c r="A12" s="104" t="str">
        <f>'2 CONTEXTO E IDENTIFICACIÓN'!A12</f>
        <v>R4</v>
      </c>
      <c r="B12" s="105" t="str">
        <f>+'2 CONTEXTO E IDENTIFICACIÓN'!E12</f>
        <v>Posibilidad de pérdida Reputacional Por afectación de la imagen institucional debido al incumplimiento de las metas e indicadores trazados en los diferentes planes y programas institucionales.</v>
      </c>
      <c r="C12" s="106" t="str">
        <f>+'3 PROBABIL E IMPACTO INHERENTE'!F12</f>
        <v>Baja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6"/>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R2 R3 R4 R5 R6 R7  R9 R10 R11        R19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R12 R13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4"/>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30.6" customHeight="1" thickBot="1" x14ac:dyDescent="0.3">
      <c r="A13" s="104" t="str">
        <f>'2 CONTEXTO E IDENTIFICACIÓN'!A13</f>
        <v>R5</v>
      </c>
      <c r="B13" s="105" t="str">
        <f>+'2 CONTEXTO E IDENTIFICACIÓN'!E13</f>
        <v>Posibilidad de pérdida Económica y Reputacional Por deterioro de la eficacia, eficiencia y efectividad de los procesos debido a incumplimiento en los reportes de información, aplicación de metodologías apropiadas para las auditorías internas y omision de implementación de medidas y mecanismos de control.</v>
      </c>
      <c r="C13" s="106" t="str">
        <f>+'3 PROBABIL E IMPACTO INHERENTE'!F13</f>
        <v>Baja</v>
      </c>
      <c r="D13" s="106" t="str">
        <f>+'3 PROBABIL E IMPACTO INHERENTE'!N13</f>
        <v>Moderado</v>
      </c>
      <c r="E13" s="105" t="str">
        <f t="shared" si="0"/>
        <v>Moderado</v>
      </c>
      <c r="F13" s="107"/>
      <c r="G13" s="427"/>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5"/>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5">
      <c r="A14" s="104" t="str">
        <f>'2 CONTEXTO E IDENTIFICACIÓN'!A14</f>
        <v>R6</v>
      </c>
      <c r="B14" s="105" t="str">
        <f>+'2 CONTEXTO E IDENTIFICACIÓN'!E14</f>
        <v>Posibilidad de pérdida Económica y Reputacional Por sanciones y multas debido a incumplimiento de la aplicación de  las normas y leyes en materia de contabilización y protección de los recursos financieros de la E.S.E.</v>
      </c>
      <c r="C14" s="106" t="str">
        <f>+'3 PROBABIL E IMPACTO INHERENTE'!F14</f>
        <v>Baja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5">
      <c r="A15" s="104" t="str">
        <f>'2 CONTEXTO E IDENTIFICACIÓN'!A15</f>
        <v>R7</v>
      </c>
      <c r="B15" s="105" t="str">
        <f>+'2 CONTEXTO E IDENTIFICACIÓN'!E15</f>
        <v>Posibilidad de pérdida Reputacional y Económica Por aumento de los incidentes y eventos adversos relacionados con la atención en salud debido a baja adherencia a los procesos, protocolos y programas orientados a la atención en salud con seguridad y calidad.</v>
      </c>
      <c r="C15" s="106" t="str">
        <f>+'3 PROBABIL E IMPACTO INHERENTE'!F15</f>
        <v>Baja</v>
      </c>
      <c r="D15" s="106" t="str">
        <f>+'3 PROBABIL E IMPACTO INHERENTE'!N15</f>
        <v>Moderado</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5">
      <c r="A16" s="104" t="str">
        <f>'2 CONTEXTO E IDENTIFICACIÓN'!A16</f>
        <v>R8</v>
      </c>
      <c r="B16" s="105" t="str">
        <f>+'2 CONTEXTO E IDENTIFICACIÓN'!E16</f>
        <v>Posibilidad de pérdida Económica y Reputacional Por aumento de las erogaciones por demandas en contra de la E.S.E debido a fallas en la prestación de los servicios de salud, el no cumplimiento de estandares para la contratación por prestación de servicios.</v>
      </c>
      <c r="C16" s="106" t="str">
        <f>+'3 PROBABIL E IMPACTO INHERENTE'!F16</f>
        <v>Media</v>
      </c>
      <c r="D16" s="106" t="str">
        <f>+'3 PROBABIL E IMPACTO INHERENTE'!N16</f>
        <v>Mayor</v>
      </c>
      <c r="E16" s="105" t="str">
        <f t="shared" si="0"/>
        <v>Alto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5">
      <c r="A17" s="104" t="str">
        <f>'2 CONTEXTO E IDENTIFICACIÓN'!A17</f>
        <v>R9</v>
      </c>
      <c r="B17" s="105" t="str">
        <f>+'2 CONTEXTO E IDENTIFICACIÓN'!E17</f>
        <v>Posibilidad de pérdida Económica y Reputacional por sanciones y multas debido a la no actualización de los procesos y procedimientos del área contable y su baja adherencia que deterioran los recursos de la E.S.E.</v>
      </c>
      <c r="C17" s="106" t="str">
        <f>+'3 PROBABIL E IMPACTO INHERENTE'!F17</f>
        <v>Baja</v>
      </c>
      <c r="D17" s="106" t="str">
        <f>+'3 PROBABIL E IMPACTO INHERENTE'!N17</f>
        <v>Moderado</v>
      </c>
      <c r="E17" s="105" t="str">
        <f t="shared" si="0"/>
        <v>Moderado</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5">
      <c r="A18" s="104" t="str">
        <f>'2 CONTEXTO E IDENTIFICACIÓN'!A18</f>
        <v>R10</v>
      </c>
      <c r="B18" s="105" t="str">
        <f>+'2 CONTEXTO E IDENTIFICACIÓN'!E18</f>
        <v>Posibilidad de pérdida Económica por desequilibrios entre los costos de producción y venta de servicios debido a la ausencia de un sistema integral de costos que permita la prestación y venta de servicios de salud con equilibrio financiero</v>
      </c>
      <c r="C18" s="106" t="str">
        <f>+'3 PROBABIL E IMPACTO INHERENTE'!F18</f>
        <v>Baja</v>
      </c>
      <c r="D18" s="106" t="str">
        <f>+'3 PROBABIL E IMPACTO INHERENTE'!N18</f>
        <v>Moderado</v>
      </c>
      <c r="E18" s="105" t="str">
        <f t="shared" si="0"/>
        <v>Moderado</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5">
      <c r="A19" s="104" t="str">
        <f>'2 CONTEXTO E IDENTIFICACIÓN'!A19</f>
        <v>R11</v>
      </c>
      <c r="B19" s="105" t="str">
        <f>+'2 CONTEXTO E IDENTIFICACIÓN'!E19</f>
        <v>Posibilidad de pérdida Económica por deterioro y fuga de los recursos financieros debido a la falta de seguimiento y continuidad a los procesos de conciliación y depuración de las cuentas por cobrar.</v>
      </c>
      <c r="C19" s="106" t="str">
        <f>+'3 PROBABIL E IMPACTO INHERENTE'!F19</f>
        <v>Baja</v>
      </c>
      <c r="D19" s="106" t="str">
        <f>+'3 PROBABIL E IMPACTO INHERENTE'!N19</f>
        <v>Moderado</v>
      </c>
      <c r="E19" s="105" t="str">
        <f t="shared" si="0"/>
        <v>Moderado</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5">
      <c r="A20" s="104" t="str">
        <f>'2 CONTEXTO E IDENTIFICACIÓN'!A20</f>
        <v>R12</v>
      </c>
      <c r="B20" s="105" t="str">
        <f>+'2 CONTEXTO E IDENTIFICACIÓN'!E20</f>
        <v>Posibilidad de pérdida Económica por reprocesos e inconsistencias en el proceso de facturación debdido a alta rotación de personal, fallas en los controles que garanticen la adherencia a los procesos para la facturación.</v>
      </c>
      <c r="C20" s="106" t="str">
        <f>+'3 PROBABIL E IMPACTO INHERENTE'!F20</f>
        <v>Baja</v>
      </c>
      <c r="D20" s="106" t="str">
        <f>+'3 PROBABIL E IMPACTO INHERENTE'!N20</f>
        <v>Mayor</v>
      </c>
      <c r="E20" s="105" t="str">
        <f t="shared" si="0"/>
        <v>Alto</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5">
      <c r="A21" s="104" t="str">
        <f>'2 CONTEXTO E IDENTIFICACIÓN'!A21</f>
        <v>R13</v>
      </c>
      <c r="B21" s="105" t="str">
        <f>+'2 CONTEXTO E IDENTIFICACIÓN'!E21</f>
        <v>Posibilidad de pérdida Reputacional y Económica por multas y sanciones debido a la ausencia de controles y herramientas que mitiguen el fraude, lavado de activos y financiación del terrorismo.</v>
      </c>
      <c r="C21" s="106" t="str">
        <f>+'3 PROBABIL E IMPACTO INHERENTE'!F21</f>
        <v>Baja</v>
      </c>
      <c r="D21" s="106" t="str">
        <f>+'3 PROBABIL E IMPACTO INHERENTE'!N21</f>
        <v>Mayor</v>
      </c>
      <c r="E21" s="105" t="str">
        <f t="shared" si="0"/>
        <v>Alto</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5">
      <c r="A22" s="104" t="str">
        <f>'2 CONTEXTO E IDENTIFICACIÓN'!A22</f>
        <v>R14</v>
      </c>
      <c r="B22" s="105" t="str">
        <f>+'2 CONTEXTO E IDENTIFICACIÓN'!E22</f>
        <v>Posibilidad de pérdida Económica y Reputacional descuentos económicos, agudización del estado de salud de los pacientes debido a incumplimiento en el seguimiento a controles y actividades de promoción de la salud y prevención de la enfermedad.</v>
      </c>
      <c r="C22" s="106" t="str">
        <f>+'3 PROBABIL E IMPACTO INHERENTE'!F22</f>
        <v>Media</v>
      </c>
      <c r="D22" s="106" t="str">
        <f>+'3 PROBABIL E IMPACTO INHERENTE'!N22</f>
        <v>Mayor</v>
      </c>
      <c r="E22" s="105" t="str">
        <f t="shared" si="0"/>
        <v>Alto</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5">
      <c r="A23" s="104" t="str">
        <f>'2 CONTEXTO E IDENTIFICACIÓN'!A23</f>
        <v>R15</v>
      </c>
      <c r="B23" s="105" t="str">
        <f>+'2 CONTEXTO E IDENTIFICACIÓN'!E23</f>
        <v>Posibilidad de pérdida Económica y Reputacional por bajas coberturas en la atención a las familias y comunidades debido a estrategias insuficientes para la captación, canalización y atención en la población.</v>
      </c>
      <c r="C23" s="106" t="str">
        <f>+'3 PROBABIL E IMPACTO INHERENTE'!F23</f>
        <v>Media</v>
      </c>
      <c r="D23" s="106" t="str">
        <f>+'3 PROBABIL E IMPACTO INHERENTE'!N23</f>
        <v>Mayor</v>
      </c>
      <c r="E23" s="105" t="str">
        <f t="shared" si="0"/>
        <v>Alto</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5">
      <c r="A24" s="104" t="str">
        <f>'2 CONTEXTO E IDENTIFICACIÓN'!A24</f>
        <v>R16</v>
      </c>
      <c r="B24" s="105" t="str">
        <f>+'2 CONTEXTO E IDENTIFICACIÓN'!E24</f>
        <v>Posibilidad de pérdida Reputacional y Económica por incumplimiento en los lineamientos para la contratación de bienes o servicios en la institución  debido a la debilidad en la instauración de mecanismos de verificación y control para la garantía del cumplimiento de los requisitos en la contratación.</v>
      </c>
      <c r="C24" s="106" t="str">
        <f>+'3 PROBABIL E IMPACTO INHERENTE'!F24</f>
        <v>Media</v>
      </c>
      <c r="D24" s="106" t="str">
        <f>+'3 PROBABIL E IMPACTO INHERENTE'!N24</f>
        <v>Mayor</v>
      </c>
      <c r="E24" s="105" t="str">
        <f t="shared" si="0"/>
        <v>Alto</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3">
      <c r="A25" s="104" t="str">
        <f>'2 CONTEXTO E IDENTIFICACIÓN'!A25</f>
        <v>R17</v>
      </c>
      <c r="B25" s="105" t="str">
        <f>+'2 CONTEXTO E IDENTIFICACIÓN'!E25</f>
        <v>Posibilidad de pérdida Reputacional y Económica por fraudes y errores en el uso y registro de la información, perdidas económicas debido a baja adherencia a los protocolos de seguridad y manejo de las tecnologías de la informacion</v>
      </c>
      <c r="C25" s="106" t="str">
        <f>+'3 PROBABIL E IMPACTO INHERENTE'!F25</f>
        <v>Media</v>
      </c>
      <c r="D25" s="106" t="str">
        <f>+'3 PROBABIL E IMPACTO INHERENTE'!N25</f>
        <v>Mayor</v>
      </c>
      <c r="E25" s="105" t="str">
        <f t="shared" si="0"/>
        <v>Alto</v>
      </c>
      <c r="F25" s="107"/>
      <c r="G25" s="107"/>
      <c r="H25" s="107"/>
      <c r="I25" s="107"/>
      <c r="J25" s="107"/>
      <c r="K25" s="107"/>
      <c r="L25" s="107"/>
      <c r="M25" s="107"/>
      <c r="N25" s="107"/>
    </row>
    <row r="26" spans="1:36" ht="30.6" customHeight="1" x14ac:dyDescent="0.3">
      <c r="A26" s="104" t="str">
        <f>'2 CONTEXTO E IDENTIFICACIÓN'!A26</f>
        <v>R18</v>
      </c>
      <c r="B26" s="105" t="str">
        <f>+'2 CONTEXTO E IDENTIFICACIÓN'!E26</f>
        <v>Posibilidad de pérdida Económica y Reputacional por sanciones y multas debido al incumplimiento de los procesos y procedimientos de la Ley de Archivo vigente en la normatividad.</v>
      </c>
      <c r="C26" s="106" t="str">
        <f>+'3 PROBABIL E IMPACTO INHERENTE'!F26</f>
        <v>Media</v>
      </c>
      <c r="D26" s="106" t="str">
        <f>+'3 PROBABIL E IMPACTO INHERENTE'!N26</f>
        <v>Moderado</v>
      </c>
      <c r="E26" s="105" t="str">
        <f t="shared" si="0"/>
        <v>Moderado</v>
      </c>
      <c r="F26" s="107"/>
      <c r="G26" s="107"/>
      <c r="H26" s="107"/>
      <c r="I26" s="107"/>
      <c r="J26" s="107"/>
      <c r="K26" s="107"/>
      <c r="L26" s="107"/>
      <c r="M26" s="107"/>
      <c r="N26" s="107"/>
    </row>
    <row r="27" spans="1:36" ht="30.6" customHeight="1" x14ac:dyDescent="0.3">
      <c r="A27" s="104" t="str">
        <f>'2 CONTEXTO E IDENTIFICACIÓN'!A27</f>
        <v>R19</v>
      </c>
      <c r="B27" s="105" t="str">
        <f>+'2 CONTEXTO E IDENTIFICACIÓN'!E27</f>
        <v>Posibilidad de pérdida Económica y Reputacional por deterioro y perdida de los recursos físicos debido a falta de control en la ejecución de los planes y cronogramas de mantenimientos preventivos y correctivos.</v>
      </c>
      <c r="C27" s="106" t="str">
        <f>+'3 PROBABIL E IMPACTO INHERENTE'!F27</f>
        <v>Baja</v>
      </c>
      <c r="D27" s="106" t="str">
        <f>+'3 PROBABIL E IMPACTO INHERENTE'!N27</f>
        <v>Moderado</v>
      </c>
      <c r="E27" s="105" t="str">
        <f t="shared" si="0"/>
        <v>Moderado</v>
      </c>
      <c r="F27" s="107"/>
      <c r="G27" s="107"/>
      <c r="H27" s="107"/>
      <c r="I27" s="107"/>
      <c r="J27" s="107"/>
      <c r="K27" s="107"/>
      <c r="L27" s="107"/>
      <c r="M27" s="107"/>
      <c r="N27" s="107"/>
    </row>
    <row r="28" spans="1:36" ht="42.6" customHeight="1" x14ac:dyDescent="0.3">
      <c r="A28" s="104" t="str">
        <f>'2 CONTEXTO E IDENTIFICACIÓN'!A28</f>
        <v>R20</v>
      </c>
      <c r="B28" s="105" t="str">
        <f>+'2 CONTEXTO E IDENTIFICACIÓN'!E28</f>
        <v>Posibilidad de pérdida Reputacional y Económica por aumento de demandas laborales y mal clima laboral debido a incumplimiento en la normatividad de contratación laboral y ausencia de incentivos y bienestar del talento humano</v>
      </c>
      <c r="C28" s="106" t="str">
        <f>+'3 PROBABIL E IMPACTO INHERENTE'!F28</f>
        <v>Media</v>
      </c>
      <c r="D28" s="106" t="str">
        <f>+'3 PROBABIL E IMPACTO INHERENTE'!N28</f>
        <v>Mayor</v>
      </c>
      <c r="E28" s="105" t="str">
        <f t="shared" si="0"/>
        <v>Alto</v>
      </c>
      <c r="F28" s="107"/>
      <c r="G28" s="107"/>
      <c r="H28" s="107"/>
      <c r="I28" s="107"/>
      <c r="J28" s="107"/>
      <c r="K28" s="107"/>
      <c r="L28" s="107"/>
      <c r="M28" s="107"/>
      <c r="N28" s="107"/>
    </row>
    <row r="29" spans="1:36" ht="14.4" customHeight="1" x14ac:dyDescent="0.3">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3">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3">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3">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3">
      <c r="Y33" s="92"/>
      <c r="Z33" s="92"/>
      <c r="AA33" s="92"/>
      <c r="AB33" s="92"/>
      <c r="AC33" s="92"/>
    </row>
    <row r="34" spans="25:29" s="87" customFormat="1" ht="19.5" customHeight="1" x14ac:dyDescent="0.3">
      <c r="Y34" s="92"/>
      <c r="Z34" s="92"/>
      <c r="AA34" s="92"/>
      <c r="AB34" s="92"/>
      <c r="AC34" s="92"/>
    </row>
    <row r="35" spans="25:29" s="87" customFormat="1" ht="19.5" customHeight="1" x14ac:dyDescent="0.3">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70" zoomScaleNormal="10" zoomScaleSheetLayoutView="70" workbookViewId="0">
      <pane xSplit="1" ySplit="7" topLeftCell="B86" activePane="bottomRight" state="frozen"/>
      <selection pane="topRight" activeCell="B1" sqref="B1"/>
      <selection pane="bottomLeft" activeCell="A7" sqref="A7"/>
      <selection pane="bottomRight" activeCell="G86" sqref="G86"/>
    </sheetView>
  </sheetViews>
  <sheetFormatPr baseColWidth="10" defaultColWidth="11.44140625" defaultRowHeight="13.8" x14ac:dyDescent="0.3"/>
  <cols>
    <col min="1" max="1" width="14.88671875" style="55" customWidth="1"/>
    <col min="2" max="2" width="24.6640625" style="55" customWidth="1"/>
    <col min="3" max="3" width="15.5546875" style="55" customWidth="1"/>
    <col min="4" max="4" width="11.5546875" style="55" customWidth="1"/>
    <col min="5" max="5" width="10.109375" style="55" customWidth="1"/>
    <col min="6" max="6" width="17.5546875" style="55" customWidth="1"/>
    <col min="7" max="8" width="21.88671875" style="55" customWidth="1"/>
    <col min="9" max="9" width="25.88671875" style="55" customWidth="1"/>
    <col min="10" max="10" width="15.44140625" style="55" customWidth="1"/>
    <col min="11" max="12" width="12.109375" style="67" customWidth="1"/>
    <col min="13" max="13" width="17.44140625" style="55" customWidth="1"/>
    <col min="14" max="14" width="12.109375" style="67" customWidth="1"/>
    <col min="15" max="15" width="14.109375" style="67" customWidth="1"/>
    <col min="16" max="16" width="12.109375" style="67" customWidth="1"/>
    <col min="17" max="17" width="13" style="67" customWidth="1"/>
    <col min="18" max="18" width="13.5546875" style="336" customWidth="1"/>
    <col min="19" max="19" width="13.44140625" style="336" customWidth="1"/>
    <col min="20" max="20" width="12.6640625" style="336" customWidth="1"/>
    <col min="21" max="21" width="14.44140625" style="164" customWidth="1"/>
    <col min="22" max="22" width="14.5546875" style="164" customWidth="1"/>
    <col min="23" max="23" width="11.44140625" style="55"/>
    <col min="24" max="24" width="21.6640625" style="10" customWidth="1"/>
    <col min="25" max="25" width="7.44140625" style="10" bestFit="1" customWidth="1"/>
    <col min="26" max="26" width="8.44140625" style="10" bestFit="1" customWidth="1"/>
    <col min="27" max="16384" width="11.44140625" style="55"/>
  </cols>
  <sheetData>
    <row r="1" spans="1:26" s="51" customFormat="1" ht="45" customHeight="1" x14ac:dyDescent="0.25">
      <c r="A1" s="410"/>
      <c r="B1" s="455" t="str">
        <f>+'2 CONTEXTO E IDENTIFICACIÓN'!B1</f>
        <v>MAPA DE RIESGOS</v>
      </c>
      <c r="C1" s="50" t="str">
        <f>+'2 CONTEXTO E IDENTIFICACIÓN'!C1</f>
        <v>CÓDIGO:</v>
      </c>
      <c r="D1" s="50">
        <f>+'2 CONTEXTO E IDENTIFICACIÓN'!D1</f>
        <v>0</v>
      </c>
      <c r="F1" s="9"/>
      <c r="G1" s="241" t="str">
        <f>+'2 CONTEXTO E IDENTIFICACIÓN'!$F$4</f>
        <v>Elaboración o Actualización:</v>
      </c>
      <c r="H1" s="262" t="str">
        <f>+IF('2 CONTEXTO E IDENTIFICACIÓN'!$G$4="","",'2 CONTEXTO E IDENTIFICACIÓN'!$G$4)</f>
        <v/>
      </c>
      <c r="I1" s="20"/>
      <c r="J1" s="20"/>
      <c r="K1" s="20"/>
      <c r="L1" s="54"/>
      <c r="M1" s="53"/>
      <c r="N1" s="54"/>
      <c r="O1" s="54"/>
      <c r="P1" s="54"/>
      <c r="Q1" s="54"/>
      <c r="R1" s="328"/>
      <c r="S1" s="54"/>
      <c r="T1" s="54"/>
      <c r="U1" s="164"/>
      <c r="V1" s="164"/>
      <c r="W1" s="55"/>
      <c r="X1" s="10"/>
      <c r="Y1" s="10"/>
      <c r="Z1" s="10"/>
    </row>
    <row r="2" spans="1:26" s="51" customFormat="1" ht="45" customHeight="1" x14ac:dyDescent="0.25">
      <c r="A2" s="410"/>
      <c r="B2" s="456"/>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4.4" thickBot="1" x14ac:dyDescent="0.3">
      <c r="A3" s="19" t="s">
        <v>159</v>
      </c>
      <c r="B3" s="412" t="str">
        <f>+IF('2 CONTEXTO E IDENTIFICACIÓN'!$B$4="","",'2 CONTEXTO E IDENTIFICACIÓN'!$B$4)</f>
        <v/>
      </c>
      <c r="C3" s="412"/>
      <c r="D3" s="412"/>
      <c r="E3" s="58"/>
      <c r="G3" s="58"/>
      <c r="H3" s="58"/>
      <c r="I3" s="58"/>
      <c r="J3" s="58"/>
      <c r="K3" s="59"/>
      <c r="L3" s="59"/>
      <c r="M3" s="58"/>
      <c r="N3" s="59"/>
      <c r="O3" s="59"/>
      <c r="P3" s="59"/>
      <c r="Q3" s="59"/>
      <c r="R3" s="332"/>
      <c r="S3" s="332"/>
      <c r="T3" s="332"/>
      <c r="U3" s="164"/>
      <c r="V3" s="164"/>
      <c r="W3" s="55"/>
      <c r="X3" s="9"/>
      <c r="Y3" s="9"/>
      <c r="Z3" s="9"/>
    </row>
    <row r="4" spans="1:26" s="61" customFormat="1" ht="16.5" customHeight="1" x14ac:dyDescent="0.3">
      <c r="A4" s="19" t="s">
        <v>157</v>
      </c>
      <c r="B4" s="412" t="str">
        <f>+IF('2 CONTEXTO E IDENTIFICACIÓN'!$D$4="","",'2 CONTEXTO E IDENTIFICACIÓN'!$D$4)</f>
        <v/>
      </c>
      <c r="C4" s="413"/>
      <c r="D4" s="413"/>
      <c r="E4" s="60" t="s">
        <v>44</v>
      </c>
      <c r="F4" s="56" t="s">
        <v>45</v>
      </c>
      <c r="G4" s="60"/>
      <c r="H4" s="60"/>
      <c r="I4" s="60"/>
      <c r="R4" s="452" t="s">
        <v>201</v>
      </c>
      <c r="S4" s="452" t="s">
        <v>202</v>
      </c>
      <c r="T4" s="452" t="s">
        <v>203</v>
      </c>
      <c r="U4" s="164"/>
      <c r="V4" s="164"/>
      <c r="W4" s="55"/>
      <c r="X4" s="403" t="s">
        <v>271</v>
      </c>
      <c r="Y4" s="404"/>
      <c r="Z4" s="405"/>
    </row>
    <row r="5" spans="1:26" s="61" customFormat="1" ht="16.5" customHeight="1" x14ac:dyDescent="0.3">
      <c r="A5" s="248"/>
      <c r="B5" s="247"/>
      <c r="C5" s="247"/>
      <c r="D5" s="164"/>
      <c r="E5" s="60"/>
      <c r="F5" s="60"/>
      <c r="G5" s="60"/>
      <c r="H5" s="60"/>
      <c r="I5" s="60"/>
      <c r="J5" s="458" t="s">
        <v>110</v>
      </c>
      <c r="K5" s="458"/>
      <c r="L5" s="458"/>
      <c r="M5" s="458"/>
      <c r="N5" s="458"/>
      <c r="O5" s="458"/>
      <c r="P5" s="458"/>
      <c r="Q5" s="458"/>
      <c r="R5" s="453"/>
      <c r="S5" s="453"/>
      <c r="T5" s="453"/>
      <c r="U5" s="164"/>
      <c r="V5" s="164"/>
      <c r="W5" s="55"/>
      <c r="X5" s="28" t="s">
        <v>52</v>
      </c>
      <c r="Y5" s="29" t="s">
        <v>272</v>
      </c>
      <c r="Z5" s="30" t="s">
        <v>273</v>
      </c>
    </row>
    <row r="6" spans="1:26" ht="29.25" customHeight="1" x14ac:dyDescent="0.3">
      <c r="A6" s="450" t="s">
        <v>197</v>
      </c>
      <c r="B6" s="450" t="s">
        <v>196</v>
      </c>
      <c r="C6" s="450" t="s">
        <v>115</v>
      </c>
      <c r="D6" s="450" t="s">
        <v>116</v>
      </c>
      <c r="E6" s="459" t="s">
        <v>112</v>
      </c>
      <c r="F6" s="464" t="s">
        <v>175</v>
      </c>
      <c r="G6" s="465"/>
      <c r="H6" s="459"/>
      <c r="I6" s="207"/>
      <c r="J6" s="461" t="s">
        <v>105</v>
      </c>
      <c r="K6" s="462"/>
      <c r="L6" s="462"/>
      <c r="M6" s="462"/>
      <c r="N6" s="463"/>
      <c r="O6" s="461" t="s">
        <v>109</v>
      </c>
      <c r="P6" s="462"/>
      <c r="Q6" s="463"/>
      <c r="R6" s="454"/>
      <c r="S6" s="454"/>
      <c r="T6" s="454"/>
      <c r="X6" s="33" t="s">
        <v>55</v>
      </c>
      <c r="Y6" s="36">
        <v>0.01</v>
      </c>
      <c r="Z6" s="35">
        <v>0.2</v>
      </c>
    </row>
    <row r="7" spans="1:26" s="49" customFormat="1" ht="69.599999999999994" thickBot="1" x14ac:dyDescent="0.35">
      <c r="A7" s="457"/>
      <c r="B7" s="457"/>
      <c r="C7" s="451"/>
      <c r="D7" s="451"/>
      <c r="E7" s="460"/>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5.5" customHeight="1" thickBot="1" x14ac:dyDescent="0.35">
      <c r="A8" s="438" t="str">
        <f>'2 CONTEXTO E IDENTIFICACIÓN'!A9</f>
        <v>R1</v>
      </c>
      <c r="B8" s="441" t="str">
        <f>+'2 CONTEXTO E IDENTIFICACIÓN'!E9</f>
        <v>Posibilidad de pérdida Económica y Reputacional por Demora en definición de conductas diagnósticas y terapeuticas del paciente debido a falta de control en el presupuesto y su ejecución para garantizar disponibilidad de insumos, dispositivos y reactivos para la ejecución de las actividades de apoyo diagnóstico y terapeútico.</v>
      </c>
      <c r="C8" s="444">
        <f>+'3 PROBABIL E IMPACTO INHERENTE'!E9</f>
        <v>0.6</v>
      </c>
      <c r="D8" s="447">
        <f>+'3 PROBABIL E IMPACTO INHERENTE'!M9</f>
        <v>0.8</v>
      </c>
      <c r="E8" s="68">
        <v>1</v>
      </c>
      <c r="F8" s="71" t="s">
        <v>369</v>
      </c>
      <c r="G8" s="71" t="s">
        <v>323</v>
      </c>
      <c r="H8" s="71" t="s">
        <v>322</v>
      </c>
      <c r="I8" s="318" t="str">
        <f t="shared" ref="I8:I39" si="0">+CONCATENATE(F8," ",G8," ",H8)</f>
        <v>Gestión de servicios complementarios Realizar el calculo de necesidades de insumos, dispositivos, reactivos, medicamentos de manera  mensual</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0.8</v>
      </c>
      <c r="U8" s="432">
        <f>+IF(S11="","",S11)</f>
        <v>0.12959999999999999</v>
      </c>
      <c r="V8" s="435">
        <f>+IF(T11="","",T11)</f>
        <v>0.8</v>
      </c>
      <c r="X8" s="41" t="s">
        <v>59</v>
      </c>
      <c r="Y8" s="36">
        <v>0.41</v>
      </c>
      <c r="Z8" s="35">
        <v>0.6</v>
      </c>
    </row>
    <row r="9" spans="1:26" ht="127.5" customHeight="1" thickBot="1" x14ac:dyDescent="0.35">
      <c r="A9" s="439"/>
      <c r="B9" s="442"/>
      <c r="C9" s="445"/>
      <c r="D9" s="448"/>
      <c r="E9" s="69">
        <v>2</v>
      </c>
      <c r="F9" s="71" t="s">
        <v>369</v>
      </c>
      <c r="G9" s="231" t="s">
        <v>324</v>
      </c>
      <c r="H9" s="231" t="s">
        <v>322</v>
      </c>
      <c r="I9" s="319" t="str">
        <f t="shared" si="0"/>
        <v>Gestión de servicios complementarios Garantizar el presupuesto suficiente para asegurar la conductas diagnósticas y terapeuticas de los pacientes de manera  mensual</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4" t="s">
        <v>98</v>
      </c>
      <c r="P9" s="4" t="s">
        <v>100</v>
      </c>
      <c r="Q9" s="4" t="s">
        <v>103</v>
      </c>
      <c r="R9" s="334">
        <f t="shared" ref="R9:R11" si="1">+IFERROR(K9+N9,"")</f>
        <v>0.4</v>
      </c>
      <c r="S9" s="334">
        <f>IF(L9='11 FORMULAS'!$P$5,S8-(S8*R9),S8)</f>
        <v>0.216</v>
      </c>
      <c r="T9" s="334">
        <f>IF(L9='11 FORMULAS'!$P$6,T8-(T8*R9),T8)</f>
        <v>0.8</v>
      </c>
      <c r="U9" s="433"/>
      <c r="V9" s="436"/>
      <c r="X9" s="42" t="s">
        <v>61</v>
      </c>
      <c r="Y9" s="36">
        <v>0.61</v>
      </c>
      <c r="Z9" s="35">
        <v>0.8</v>
      </c>
    </row>
    <row r="10" spans="1:26" ht="54" customHeight="1" x14ac:dyDescent="0.3">
      <c r="A10" s="439"/>
      <c r="B10" s="442"/>
      <c r="C10" s="445"/>
      <c r="D10" s="448"/>
      <c r="E10" s="69">
        <v>3</v>
      </c>
      <c r="F10" s="71" t="s">
        <v>369</v>
      </c>
      <c r="G10" s="231" t="s">
        <v>325</v>
      </c>
      <c r="H10" s="231" t="s">
        <v>322</v>
      </c>
      <c r="I10" s="319" t="str">
        <f t="shared" si="0"/>
        <v>Gestión de servicios complementarios Realizar seguimiento al Plan de compras de manera mensual</v>
      </c>
      <c r="J10" s="1" t="s">
        <v>106</v>
      </c>
      <c r="K10" s="65">
        <f>+IF(J10='11 FORMULAS'!$E$4,'11 FORMULAS'!$F$4,IF(J10='11 FORMULAS'!$E$5,'11 FORMULAS'!$F$5,IF(J10='11 FORMULAS'!$E$6,'11 FORMULAS'!$F$6,"")))</f>
        <v>0.25</v>
      </c>
      <c r="L10" s="65" t="str">
        <f>+IF(OR(J10='11 FORMULAS'!$O$4,J10='11 FORMULAS'!$O$5),'11 FORMULAS'!$P$5,IF(J10='11 FORMULAS'!$O$6,'11 FORMULAS'!$P$6,""))</f>
        <v>Probabilidad</v>
      </c>
      <c r="M10" s="1" t="s">
        <v>95</v>
      </c>
      <c r="N10" s="65">
        <f>+IF(M10='11 FORMULAS'!$H$4,'11 FORMULAS'!$I$4,IF(M10='11 FORMULAS'!$H$5,'11 FORMULAS'!$I$5,""))</f>
        <v>0.15</v>
      </c>
      <c r="O10" s="4" t="s">
        <v>98</v>
      </c>
      <c r="P10" s="4" t="s">
        <v>100</v>
      </c>
      <c r="Q10" s="4" t="s">
        <v>103</v>
      </c>
      <c r="R10" s="334">
        <f>+IFERROR(K10+N10,"")</f>
        <v>0.4</v>
      </c>
      <c r="S10" s="334">
        <f>IF(L10='11 FORMULAS'!$P$5,S9-(S9*R10),S9)</f>
        <v>0.12959999999999999</v>
      </c>
      <c r="T10" s="334">
        <f>IF(L10='11 FORMULAS'!$P$6,T9-(T9*R10),T9)</f>
        <v>0.8</v>
      </c>
      <c r="U10" s="433"/>
      <c r="V10" s="436"/>
      <c r="X10" s="43" t="s">
        <v>62</v>
      </c>
      <c r="Y10" s="36">
        <v>0.81</v>
      </c>
      <c r="Z10" s="35">
        <v>1</v>
      </c>
    </row>
    <row r="11" spans="1:26" ht="47.25" customHeight="1" thickBot="1" x14ac:dyDescent="0.35">
      <c r="A11" s="440"/>
      <c r="B11" s="443"/>
      <c r="C11" s="446"/>
      <c r="D11" s="449"/>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0.12959999999999999</v>
      </c>
      <c r="T11" s="335">
        <f>IF(L11='11 FORMULAS'!$P$6,T10-(T10*R11),T10)</f>
        <v>0.8</v>
      </c>
      <c r="U11" s="434"/>
      <c r="V11" s="437"/>
      <c r="X11" s="44"/>
      <c r="Y11" s="45"/>
      <c r="Z11" s="46"/>
    </row>
    <row r="12" spans="1:26" ht="110.25" customHeight="1" x14ac:dyDescent="0.3">
      <c r="A12" s="438" t="str">
        <f>'2 CONTEXTO E IDENTIFICACIÓN'!A10</f>
        <v>R2</v>
      </c>
      <c r="B12" s="441" t="str">
        <f>+'2 CONTEXTO E IDENTIFICACIÓN'!E10</f>
        <v>Posibilidad de pérdida Reputacional y Económica por Aumento de la insatisfacción de los usuarios baja adherencia a Protocolos y estrategias para garantizar la humanización y la calidad en la prestación de los servicios de salud.</v>
      </c>
      <c r="C12" s="444">
        <f>+'3 PROBABIL E IMPACTO INHERENTE'!E10</f>
        <v>0.4</v>
      </c>
      <c r="D12" s="447">
        <f>+'3 PROBABIL E IMPACTO INHERENTE'!M10</f>
        <v>0.6</v>
      </c>
      <c r="E12" s="68">
        <v>1</v>
      </c>
      <c r="F12" s="71" t="s">
        <v>370</v>
      </c>
      <c r="G12" s="71" t="s">
        <v>326</v>
      </c>
      <c r="H12" s="71" t="s">
        <v>322</v>
      </c>
      <c r="I12" s="318" t="str">
        <f t="shared" si="0"/>
        <v>Gestión de Atención al usuario y participación comunitaria Realizar la medición, análisis y retroalimentación a los indicadores de satisfacción al usuario de manera mensual</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0.24</v>
      </c>
      <c r="T12" s="333">
        <f>IF(L12='11 FORMULAS'!$P$6,D12-(D12*R12),D12)</f>
        <v>0.6</v>
      </c>
      <c r="U12" s="432">
        <f>+IF(S15="","",S15)</f>
        <v>8.6399999999999991E-2</v>
      </c>
      <c r="V12" s="435">
        <f>+IF(T15="","",T15)</f>
        <v>0.6</v>
      </c>
      <c r="X12" s="329"/>
      <c r="Y12" s="330"/>
      <c r="Z12" s="330"/>
    </row>
    <row r="13" spans="1:26" ht="102.75" customHeight="1" x14ac:dyDescent="0.3">
      <c r="A13" s="439"/>
      <c r="B13" s="442"/>
      <c r="C13" s="445"/>
      <c r="D13" s="448"/>
      <c r="E13" s="69">
        <v>2</v>
      </c>
      <c r="F13" s="231" t="s">
        <v>371</v>
      </c>
      <c r="G13" s="231" t="s">
        <v>327</v>
      </c>
      <c r="H13" s="231" t="s">
        <v>322</v>
      </c>
      <c r="I13" s="319" t="str">
        <f t="shared" si="0"/>
        <v>Gestión estratégica Implementar el plan de acción de la Política de Humanización de los servicios de salud para mejorar la prestación de los servicios de manera  mensual</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4" t="s">
        <v>98</v>
      </c>
      <c r="P13" s="4" t="s">
        <v>100</v>
      </c>
      <c r="Q13" s="4" t="s">
        <v>103</v>
      </c>
      <c r="R13" s="334">
        <f t="shared" ref="R13" si="2">+IFERROR(K13+N13,"")</f>
        <v>0.4</v>
      </c>
      <c r="S13" s="334">
        <f>IF(L13='11 FORMULAS'!$P$5,S12-(S12*R13),S12)</f>
        <v>0.14399999999999999</v>
      </c>
      <c r="T13" s="334">
        <f>IF(L13='11 FORMULAS'!$P$6,T12-(T12*R13),T12)</f>
        <v>0.6</v>
      </c>
      <c r="U13" s="433"/>
      <c r="V13" s="436"/>
      <c r="X13" s="329"/>
      <c r="Y13" s="330"/>
      <c r="Z13" s="330"/>
    </row>
    <row r="14" spans="1:26" ht="146.25" customHeight="1" x14ac:dyDescent="0.3">
      <c r="A14" s="439"/>
      <c r="B14" s="442"/>
      <c r="C14" s="445"/>
      <c r="D14" s="448"/>
      <c r="E14" s="69">
        <v>3</v>
      </c>
      <c r="F14" s="231" t="s">
        <v>371</v>
      </c>
      <c r="G14" s="231" t="s">
        <v>328</v>
      </c>
      <c r="H14" s="231" t="s">
        <v>322</v>
      </c>
      <c r="I14" s="319" t="str">
        <f t="shared" si="0"/>
        <v>Gestión estratégica Socializar los resultados de medición de adherencia a los protocolos y estrategias de humanización y calidad en la institución de manera mensual</v>
      </c>
      <c r="J14" s="1" t="s">
        <v>106</v>
      </c>
      <c r="K14" s="65">
        <f>+IF(J14='11 FORMULAS'!$E$4,'11 FORMULAS'!$F$4,IF(J14='11 FORMULAS'!$E$5,'11 FORMULAS'!$F$5,IF(J14='11 FORMULAS'!$E$6,'11 FORMULAS'!$F$6,"")))</f>
        <v>0.25</v>
      </c>
      <c r="L14" s="65" t="str">
        <f>+IF(OR(J14='11 FORMULAS'!$O$4,J14='11 FORMULAS'!$O$5),'11 FORMULAS'!$P$5,IF(J14='11 FORMULAS'!$O$6,'11 FORMULAS'!$P$6,""))</f>
        <v>Probabilidad</v>
      </c>
      <c r="M14" s="1" t="s">
        <v>95</v>
      </c>
      <c r="N14" s="65">
        <f>+IF(M14='11 FORMULAS'!$H$4,'11 FORMULAS'!$I$4,IF(M14='11 FORMULAS'!$H$5,'11 FORMULAS'!$I$5,""))</f>
        <v>0.15</v>
      </c>
      <c r="O14" s="4" t="s">
        <v>98</v>
      </c>
      <c r="P14" s="4" t="s">
        <v>100</v>
      </c>
      <c r="Q14" s="4" t="s">
        <v>103</v>
      </c>
      <c r="R14" s="334">
        <f>+IFERROR(K14+N14,"")</f>
        <v>0.4</v>
      </c>
      <c r="S14" s="334">
        <f>IF(L14='11 FORMULAS'!$P$5,S13-(S13*R14),S13)</f>
        <v>8.6399999999999991E-2</v>
      </c>
      <c r="T14" s="334">
        <f>IF(L14='11 FORMULAS'!$P$6,T13-(T13*R14),T13)</f>
        <v>0.6</v>
      </c>
      <c r="U14" s="433"/>
      <c r="V14" s="436"/>
      <c r="X14" s="329"/>
      <c r="Y14" s="330"/>
      <c r="Z14" s="330"/>
    </row>
    <row r="15" spans="1:26" ht="42" customHeight="1" thickBot="1" x14ac:dyDescent="0.35">
      <c r="A15" s="440"/>
      <c r="B15" s="443"/>
      <c r="C15" s="446"/>
      <c r="D15" s="449"/>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8.6399999999999991E-2</v>
      </c>
      <c r="T15" s="335">
        <f>IF(L15='11 FORMULAS'!$P$6,T14-(T14*R15),T14)</f>
        <v>0.6</v>
      </c>
      <c r="U15" s="434"/>
      <c r="V15" s="437"/>
    </row>
    <row r="16" spans="1:26" ht="107.25" customHeight="1" x14ac:dyDescent="0.3">
      <c r="A16" s="438" t="str">
        <f>'2 CONTEXTO E IDENTIFICACIÓN'!A11</f>
        <v>R3</v>
      </c>
      <c r="B16" s="441" t="str">
        <f>+'2 CONTEXTO E IDENTIFICACIÓN'!E11</f>
        <v>Posibilidad de pérdida Económica y Reputacional Por ineficiencia en el uso de los recursos financieros, humanos, tecnológicos debido a fallas en el seguimiento y control de los planes y programas institucionales que materializan la plataforma estratégica de la ESE.</v>
      </c>
      <c r="C16" s="444">
        <f>+'3 PROBABIL E IMPACTO INHERENTE'!E11</f>
        <v>0.4</v>
      </c>
      <c r="D16" s="447">
        <f>+'3 PROBABIL E IMPACTO INHERENTE'!M11</f>
        <v>0.6</v>
      </c>
      <c r="E16" s="68">
        <v>1</v>
      </c>
      <c r="F16" s="71" t="s">
        <v>372</v>
      </c>
      <c r="G16" s="71" t="s">
        <v>330</v>
      </c>
      <c r="H16" s="71" t="s">
        <v>329</v>
      </c>
      <c r="I16" s="318" t="str">
        <f t="shared" si="0"/>
        <v>Gestión de planeación y calidad Realizar el seguimiento a la ejecución y cumplimiento a los indicadores del Plan de Desarrollo y Plan de Gestión de manera trimestral</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0.24</v>
      </c>
      <c r="T16" s="333">
        <f>IF(L16='11 FORMULAS'!$P$6,D16-(D16*R16),D16)</f>
        <v>0.6</v>
      </c>
      <c r="U16" s="432">
        <f>+IF(S19="","",S19)</f>
        <v>0.24</v>
      </c>
      <c r="V16" s="435">
        <f>+IF(T19="","",T19)</f>
        <v>0.6</v>
      </c>
      <c r="X16" s="329"/>
      <c r="Y16" s="330"/>
      <c r="Z16" s="330"/>
    </row>
    <row r="17" spans="1:26" ht="44.25" customHeight="1" x14ac:dyDescent="0.3">
      <c r="A17" s="439"/>
      <c r="B17" s="442"/>
      <c r="C17" s="445"/>
      <c r="D17" s="448"/>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0.24</v>
      </c>
      <c r="T17" s="334">
        <f>IF(L17='11 FORMULAS'!$P$6,T16-(T16*R17),T16)</f>
        <v>0.6</v>
      </c>
      <c r="U17" s="433"/>
      <c r="V17" s="436"/>
      <c r="X17" s="329"/>
      <c r="Y17" s="330"/>
      <c r="Z17" s="330"/>
    </row>
    <row r="18" spans="1:26" ht="54" customHeight="1" x14ac:dyDescent="0.3">
      <c r="A18" s="439"/>
      <c r="B18" s="442"/>
      <c r="C18" s="445"/>
      <c r="D18" s="448"/>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0.24</v>
      </c>
      <c r="T18" s="334">
        <f>IF(L18='11 FORMULAS'!$P$6,T17-(T17*R18),T17)</f>
        <v>0.6</v>
      </c>
      <c r="U18" s="433"/>
      <c r="V18" s="436"/>
      <c r="X18" s="329"/>
      <c r="Y18" s="330"/>
      <c r="Z18" s="330"/>
    </row>
    <row r="19" spans="1:26" ht="79.5" customHeight="1" thickBot="1" x14ac:dyDescent="0.35">
      <c r="A19" s="440"/>
      <c r="B19" s="443"/>
      <c r="C19" s="446"/>
      <c r="D19" s="449"/>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0.24</v>
      </c>
      <c r="T19" s="335">
        <f>IF(L19='11 FORMULAS'!$P$6,T18-(T18*R19),T18)</f>
        <v>0.6</v>
      </c>
      <c r="U19" s="434"/>
      <c r="V19" s="437"/>
    </row>
    <row r="20" spans="1:26" ht="105" customHeight="1" x14ac:dyDescent="0.3">
      <c r="A20" s="438" t="str">
        <f>'2 CONTEXTO E IDENTIFICACIÓN'!A12</f>
        <v>R4</v>
      </c>
      <c r="B20" s="441" t="str">
        <f>+'2 CONTEXTO E IDENTIFICACIÓN'!E12</f>
        <v>Posibilidad de pérdida Reputacional Por afectación de la imagen institucional debido al incumplimiento de las metas e indicadores trazados en los diferentes planes y programas institucionales.</v>
      </c>
      <c r="C20" s="444">
        <f>+'3 PROBABIL E IMPACTO INHERENTE'!E12</f>
        <v>0.4</v>
      </c>
      <c r="D20" s="447">
        <f>+'3 PROBABIL E IMPACTO INHERENTE'!M12</f>
        <v>0.6</v>
      </c>
      <c r="E20" s="68">
        <v>1</v>
      </c>
      <c r="F20" s="71" t="s">
        <v>372</v>
      </c>
      <c r="G20" s="71" t="s">
        <v>330</v>
      </c>
      <c r="H20" s="71" t="s">
        <v>329</v>
      </c>
      <c r="I20" s="318" t="str">
        <f t="shared" si="0"/>
        <v>Gestión de planeación y calidad Realizar el seguimiento a la ejecución y cumplimiento a los indicadores del Plan de Desarrollo y Plan de Gestión de manera trimestral</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0.24</v>
      </c>
      <c r="T20" s="333">
        <f>IF(L20='11 FORMULAS'!$P$6,D20-(D20*R20),D20)</f>
        <v>0.6</v>
      </c>
      <c r="U20" s="432">
        <f>+IF(S23="","",S23)</f>
        <v>0.24</v>
      </c>
      <c r="V20" s="435">
        <f>+IF(T23="","",T23)</f>
        <v>0.6</v>
      </c>
      <c r="X20" s="329"/>
      <c r="Y20" s="330"/>
      <c r="Z20" s="330"/>
    </row>
    <row r="21" spans="1:26" ht="49.5" customHeight="1" x14ac:dyDescent="0.3">
      <c r="A21" s="439"/>
      <c r="B21" s="442"/>
      <c r="C21" s="445"/>
      <c r="D21" s="448"/>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0.24</v>
      </c>
      <c r="T21" s="334">
        <f>IF(L21='11 FORMULAS'!$P$6,T20-(T20*R21),T20)</f>
        <v>0.6</v>
      </c>
      <c r="U21" s="433"/>
      <c r="V21" s="436"/>
      <c r="X21" s="329"/>
      <c r="Y21" s="330"/>
      <c r="Z21" s="330"/>
    </row>
    <row r="22" spans="1:26" ht="29.4" customHeight="1" x14ac:dyDescent="0.3">
      <c r="A22" s="439"/>
      <c r="B22" s="442"/>
      <c r="C22" s="445"/>
      <c r="D22" s="448"/>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0.24</v>
      </c>
      <c r="T22" s="334">
        <f>IF(L22='11 FORMULAS'!$P$6,T21-(T21*R22),T21)</f>
        <v>0.6</v>
      </c>
      <c r="U22" s="433"/>
      <c r="V22" s="436"/>
      <c r="X22" s="329"/>
      <c r="Y22" s="330"/>
      <c r="Z22" s="330"/>
    </row>
    <row r="23" spans="1:26" ht="29.4" customHeight="1" thickBot="1" x14ac:dyDescent="0.35">
      <c r="A23" s="440"/>
      <c r="B23" s="443"/>
      <c r="C23" s="446"/>
      <c r="D23" s="449"/>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0.24</v>
      </c>
      <c r="T23" s="335">
        <f>IF(L23='11 FORMULAS'!$P$6,T22-(T22*R23),T22)</f>
        <v>0.6</v>
      </c>
      <c r="U23" s="434"/>
      <c r="V23" s="437"/>
    </row>
    <row r="24" spans="1:26" ht="72" customHeight="1" x14ac:dyDescent="0.3">
      <c r="A24" s="438" t="str">
        <f>'2 CONTEXTO E IDENTIFICACIÓN'!A13</f>
        <v>R5</v>
      </c>
      <c r="B24" s="441" t="str">
        <f>+'2 CONTEXTO E IDENTIFICACIÓN'!E13</f>
        <v>Posibilidad de pérdida Económica y Reputacional Por deterioro de la eficacia, eficiencia y efectividad de los procesos debido a incumplimiento en los reportes de información, aplicación de metodologías apropiadas para las auditorías internas y omision de implementación de medidas y mecanismos de control.</v>
      </c>
      <c r="C24" s="444">
        <f>+'3 PROBABIL E IMPACTO INHERENTE'!E13</f>
        <v>0.4</v>
      </c>
      <c r="D24" s="447">
        <f>+'3 PROBABIL E IMPACTO INHERENTE'!M13</f>
        <v>0.6</v>
      </c>
      <c r="E24" s="68">
        <v>1</v>
      </c>
      <c r="F24" s="71" t="s">
        <v>373</v>
      </c>
      <c r="G24" s="71" t="s">
        <v>331</v>
      </c>
      <c r="H24" s="71" t="s">
        <v>322</v>
      </c>
      <c r="I24" s="318" t="str">
        <f t="shared" si="0"/>
        <v>Control Interno Formular y ejecutar el cronograma de auditorías internas de manera mensual</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0.24</v>
      </c>
      <c r="T24" s="333">
        <f>IF(L24='11 FORMULAS'!$P$6,D24-(D24*R24),D24)</f>
        <v>0.6</v>
      </c>
      <c r="U24" s="432">
        <f>+IF(S27="","",S27)</f>
        <v>8.6399999999999991E-2</v>
      </c>
      <c r="V24" s="435">
        <f>+IF(T27="","",T27)</f>
        <v>0.6</v>
      </c>
      <c r="X24" s="329"/>
      <c r="Y24" s="330"/>
      <c r="Z24" s="330"/>
    </row>
    <row r="25" spans="1:26" ht="79.5" customHeight="1" x14ac:dyDescent="0.3">
      <c r="A25" s="439"/>
      <c r="B25" s="442"/>
      <c r="C25" s="445"/>
      <c r="D25" s="448"/>
      <c r="E25" s="69">
        <v>2</v>
      </c>
      <c r="F25" s="231" t="s">
        <v>373</v>
      </c>
      <c r="G25" s="231" t="s">
        <v>332</v>
      </c>
      <c r="H25" s="231" t="s">
        <v>333</v>
      </c>
      <c r="I25" s="319" t="str">
        <f t="shared" si="0"/>
        <v>Control Interno Realizar los informes de Norma para Control interno y socializar sus resultados de manera Cuatrimestral</v>
      </c>
      <c r="J25" s="1" t="s">
        <v>106</v>
      </c>
      <c r="K25" s="65">
        <f>+IF(J25='11 FORMULAS'!$E$4,'11 FORMULAS'!$F$4,IF(J25='11 FORMULAS'!$E$5,'11 FORMULAS'!$F$5,IF(J25='11 FORMULAS'!$E$6,'11 FORMULAS'!$F$6,"")))</f>
        <v>0.25</v>
      </c>
      <c r="L25" s="65" t="str">
        <f>+IF(OR(J25='11 FORMULAS'!$O$4,J25='11 FORMULAS'!$O$5),'11 FORMULAS'!$P$5,IF(J25='11 FORMULAS'!$O$6,'11 FORMULAS'!$P$6,""))</f>
        <v>Probabilidad</v>
      </c>
      <c r="M25" s="1" t="s">
        <v>95</v>
      </c>
      <c r="N25" s="65">
        <f>+IF(M25='11 FORMULAS'!$H$4,'11 FORMULAS'!$I$4,IF(M25='11 FORMULAS'!$H$5,'11 FORMULAS'!$I$5,""))</f>
        <v>0.15</v>
      </c>
      <c r="O25" s="4" t="s">
        <v>98</v>
      </c>
      <c r="P25" s="4" t="s">
        <v>100</v>
      </c>
      <c r="Q25" s="4" t="s">
        <v>103</v>
      </c>
      <c r="R25" s="334">
        <f t="shared" ref="R25" si="8">+IFERROR(K25+N25,"")</f>
        <v>0.4</v>
      </c>
      <c r="S25" s="334">
        <f>IF(L25='11 FORMULAS'!$P$5,S24-(S24*R25),S24)</f>
        <v>0.14399999999999999</v>
      </c>
      <c r="T25" s="334">
        <f>IF(L25='11 FORMULAS'!$P$6,T24-(T24*R25),T24)</f>
        <v>0.6</v>
      </c>
      <c r="U25" s="433"/>
      <c r="V25" s="436"/>
      <c r="X25" s="329"/>
      <c r="Y25" s="330"/>
      <c r="Z25" s="330"/>
    </row>
    <row r="26" spans="1:26" ht="75.75" customHeight="1" x14ac:dyDescent="0.3">
      <c r="A26" s="439"/>
      <c r="B26" s="442"/>
      <c r="C26" s="445"/>
      <c r="D26" s="448"/>
      <c r="E26" s="69">
        <v>3</v>
      </c>
      <c r="F26" s="231" t="s">
        <v>373</v>
      </c>
      <c r="G26" s="231" t="s">
        <v>334</v>
      </c>
      <c r="H26" s="231" t="s">
        <v>333</v>
      </c>
      <c r="I26" s="319" t="str">
        <f t="shared" si="0"/>
        <v>Control Interno Diseñar un Plan de acción para superar los hallazgos encontrados en las auditorias Cuatrimestral</v>
      </c>
      <c r="J26" s="1" t="s">
        <v>106</v>
      </c>
      <c r="K26" s="65">
        <f>+IF(J26='11 FORMULAS'!$E$4,'11 FORMULAS'!$F$4,IF(J26='11 FORMULAS'!$E$5,'11 FORMULAS'!$F$5,IF(J26='11 FORMULAS'!$E$6,'11 FORMULAS'!$F$6,"")))</f>
        <v>0.25</v>
      </c>
      <c r="L26" s="65" t="str">
        <f>+IF(OR(J26='11 FORMULAS'!$O$4,J26='11 FORMULAS'!$O$5),'11 FORMULAS'!$P$5,IF(J26='11 FORMULAS'!$O$6,'11 FORMULAS'!$P$6,""))</f>
        <v>Probabilidad</v>
      </c>
      <c r="M26" s="1" t="s">
        <v>95</v>
      </c>
      <c r="N26" s="65">
        <f>+IF(M26='11 FORMULAS'!$H$4,'11 FORMULAS'!$I$4,IF(M26='11 FORMULAS'!$H$5,'11 FORMULAS'!$I$5,""))</f>
        <v>0.15</v>
      </c>
      <c r="O26" s="4" t="s">
        <v>98</v>
      </c>
      <c r="P26" s="4" t="s">
        <v>100</v>
      </c>
      <c r="Q26" s="4" t="s">
        <v>103</v>
      </c>
      <c r="R26" s="334">
        <f>+IFERROR(K26+N26,"")</f>
        <v>0.4</v>
      </c>
      <c r="S26" s="334">
        <f>IF(L26='11 FORMULAS'!$P$5,S25-(S25*R26),S25)</f>
        <v>8.6399999999999991E-2</v>
      </c>
      <c r="T26" s="334">
        <f>IF(L26='11 FORMULAS'!$P$6,T25-(T25*R26),T25)</f>
        <v>0.6</v>
      </c>
      <c r="U26" s="433"/>
      <c r="V26" s="436"/>
      <c r="X26" s="329"/>
      <c r="Y26" s="330"/>
      <c r="Z26" s="330"/>
    </row>
    <row r="27" spans="1:26" ht="29.4" customHeight="1" thickBot="1" x14ac:dyDescent="0.35">
      <c r="A27" s="440"/>
      <c r="B27" s="443"/>
      <c r="C27" s="446"/>
      <c r="D27" s="449"/>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8.6399999999999991E-2</v>
      </c>
      <c r="T27" s="335">
        <f>IF(L27='11 FORMULAS'!$P$6,T26-(T26*R27),T26)</f>
        <v>0.6</v>
      </c>
      <c r="U27" s="434"/>
      <c r="V27" s="437"/>
    </row>
    <row r="28" spans="1:26" ht="132.75" customHeight="1" x14ac:dyDescent="0.3">
      <c r="A28" s="438" t="str">
        <f>'2 CONTEXTO E IDENTIFICACIÓN'!A14</f>
        <v>R6</v>
      </c>
      <c r="B28" s="441" t="str">
        <f>+'2 CONTEXTO E IDENTIFICACIÓN'!E14</f>
        <v>Posibilidad de pérdida Económica y Reputacional Por sanciones y multas debido a incumplimiento de la aplicación de  las normas y leyes en materia de contabilización y protección de los recursos financieros de la E.S.E.</v>
      </c>
      <c r="C28" s="444">
        <f>+'3 PROBABIL E IMPACTO INHERENTE'!E14</f>
        <v>0.4</v>
      </c>
      <c r="D28" s="447">
        <f>+'3 PROBABIL E IMPACTO INHERENTE'!M14</f>
        <v>0.6</v>
      </c>
      <c r="E28" s="68">
        <v>1</v>
      </c>
      <c r="F28" s="71" t="s">
        <v>374</v>
      </c>
      <c r="G28" s="71" t="s">
        <v>335</v>
      </c>
      <c r="H28" s="71" t="s">
        <v>336</v>
      </c>
      <c r="I28" s="318" t="str">
        <f t="shared" si="0"/>
        <v>Gestión Financiera Actualización y/o socialización de los procesos y procedimientos contables de acuerdo con la Normatividad vigente. cuando aplique</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0.4</v>
      </c>
      <c r="S28" s="333">
        <f>IF(L28='11 FORMULAS'!$P$5,C28-(C28*R28),C28)</f>
        <v>0.24</v>
      </c>
      <c r="T28" s="333">
        <f>IF(L28='11 FORMULAS'!$P$6,D28-(D28*R28),D28)</f>
        <v>0.6</v>
      </c>
      <c r="U28" s="432">
        <f>+IF(S31="","",S31)</f>
        <v>5.183999999999999E-2</v>
      </c>
      <c r="V28" s="435">
        <f>+IF(T31="","",T31)</f>
        <v>0.6</v>
      </c>
      <c r="X28" s="329"/>
      <c r="Y28" s="330"/>
      <c r="Z28" s="330"/>
    </row>
    <row r="29" spans="1:26" ht="106.5" customHeight="1" x14ac:dyDescent="0.3">
      <c r="A29" s="439"/>
      <c r="B29" s="442"/>
      <c r="C29" s="445"/>
      <c r="D29" s="448"/>
      <c r="E29" s="69">
        <v>2</v>
      </c>
      <c r="F29" s="231" t="s">
        <v>374</v>
      </c>
      <c r="G29" s="231" t="s">
        <v>339</v>
      </c>
      <c r="H29" s="231" t="s">
        <v>338</v>
      </c>
      <c r="I29" s="319" t="str">
        <f t="shared" si="0"/>
        <v>Gestión Financiera Realizar la actualización y depuración de inventarios y los respectivos cruces  contables de manera semestral</v>
      </c>
      <c r="J29" s="1" t="s">
        <v>106</v>
      </c>
      <c r="K29" s="65">
        <f>+IF(J29='11 FORMULAS'!$E$4,'11 FORMULAS'!$F$4,IF(J29='11 FORMULAS'!$E$5,'11 FORMULAS'!$F$5,IF(J29='11 FORMULAS'!$E$6,'11 FORMULAS'!$F$6,"")))</f>
        <v>0.25</v>
      </c>
      <c r="L29" s="65" t="str">
        <f>+IF(OR(J29='11 FORMULAS'!$O$4,J29='11 FORMULAS'!$O$5),'11 FORMULAS'!$P$5,IF(J29='11 FORMULAS'!$O$6,'11 FORMULAS'!$P$6,""))</f>
        <v>Probabilidad</v>
      </c>
      <c r="M29" s="1" t="s">
        <v>95</v>
      </c>
      <c r="N29" s="65">
        <f>+IF(M29='11 FORMULAS'!$H$4,'11 FORMULAS'!$I$4,IF(M29='11 FORMULAS'!$H$5,'11 FORMULAS'!$I$5,""))</f>
        <v>0.15</v>
      </c>
      <c r="O29" s="4" t="s">
        <v>98</v>
      </c>
      <c r="P29" s="4" t="s">
        <v>100</v>
      </c>
      <c r="Q29" s="4" t="s">
        <v>103</v>
      </c>
      <c r="R29" s="334">
        <f t="shared" ref="R29" si="10">+IFERROR(K29+N29,"")</f>
        <v>0.4</v>
      </c>
      <c r="S29" s="334">
        <f>IF(L29='11 FORMULAS'!$P$5,S28-(S28*R29),S28)</f>
        <v>0.14399999999999999</v>
      </c>
      <c r="T29" s="334">
        <f>IF(L29='11 FORMULAS'!$P$6,T28-(T28*R29),T28)</f>
        <v>0.6</v>
      </c>
      <c r="U29" s="433"/>
      <c r="V29" s="436"/>
      <c r="X29" s="329"/>
      <c r="Y29" s="330"/>
      <c r="Z29" s="330"/>
    </row>
    <row r="30" spans="1:26" ht="95.25" customHeight="1" x14ac:dyDescent="0.3">
      <c r="A30" s="439"/>
      <c r="B30" s="442"/>
      <c r="C30" s="445"/>
      <c r="D30" s="448"/>
      <c r="E30" s="69">
        <v>3</v>
      </c>
      <c r="F30" s="231" t="s">
        <v>374</v>
      </c>
      <c r="G30" s="231" t="s">
        <v>337</v>
      </c>
      <c r="H30" s="231" t="s">
        <v>333</v>
      </c>
      <c r="I30" s="319" t="str">
        <f t="shared" si="0"/>
        <v>Gestión Financiera Realizar  el respectivo cruce contable derivado de la actualización y depuración de inventarios. Cuatrimestral</v>
      </c>
      <c r="J30" s="1" t="s">
        <v>106</v>
      </c>
      <c r="K30" s="65">
        <f>+IF(J30='11 FORMULAS'!$E$4,'11 FORMULAS'!$F$4,IF(J30='11 FORMULAS'!$E$5,'11 FORMULAS'!$F$5,IF(J30='11 FORMULAS'!$E$6,'11 FORMULAS'!$F$6,"")))</f>
        <v>0.25</v>
      </c>
      <c r="L30" s="65" t="str">
        <f>+IF(OR(J30='11 FORMULAS'!$O$4,J30='11 FORMULAS'!$O$5),'11 FORMULAS'!$P$5,IF(J30='11 FORMULAS'!$O$6,'11 FORMULAS'!$P$6,""))</f>
        <v>Probabilidad</v>
      </c>
      <c r="M30" s="1" t="s">
        <v>95</v>
      </c>
      <c r="N30" s="65">
        <f>+IF(M30='11 FORMULAS'!$H$4,'11 FORMULAS'!$I$4,IF(M30='11 FORMULAS'!$H$5,'11 FORMULAS'!$I$5,""))</f>
        <v>0.15</v>
      </c>
      <c r="O30" s="4" t="s">
        <v>98</v>
      </c>
      <c r="P30" s="4" t="s">
        <v>100</v>
      </c>
      <c r="Q30" s="4" t="s">
        <v>103</v>
      </c>
      <c r="R30" s="334">
        <f>+IFERROR(K30+N30,"")</f>
        <v>0.4</v>
      </c>
      <c r="S30" s="334">
        <f>IF(L30='11 FORMULAS'!$P$5,S29-(S29*R30),S29)</f>
        <v>8.6399999999999991E-2</v>
      </c>
      <c r="T30" s="334">
        <f>IF(L30='11 FORMULAS'!$P$6,T29-(T29*R30),T29)</f>
        <v>0.6</v>
      </c>
      <c r="U30" s="433"/>
      <c r="V30" s="436"/>
      <c r="X30" s="329"/>
      <c r="Y30" s="330"/>
      <c r="Z30" s="330"/>
    </row>
    <row r="31" spans="1:26" ht="121.5" customHeight="1" thickBot="1" x14ac:dyDescent="0.35">
      <c r="A31" s="440"/>
      <c r="B31" s="443"/>
      <c r="C31" s="446"/>
      <c r="D31" s="449"/>
      <c r="E31" s="70">
        <v>4</v>
      </c>
      <c r="F31" s="232" t="s">
        <v>374</v>
      </c>
      <c r="G31" s="232" t="s">
        <v>340</v>
      </c>
      <c r="H31" s="232" t="s">
        <v>322</v>
      </c>
      <c r="I31" s="320" t="str">
        <f t="shared" si="0"/>
        <v>Gestión Financiera Realizar seguimiento y monitoreo al proceso de facturación en sus diferentes etapas y socializar los resultados con el equipo de la USI de manera mensual</v>
      </c>
      <c r="J31" s="7" t="s">
        <v>106</v>
      </c>
      <c r="K31" s="66">
        <f>+IF(J31='11 FORMULAS'!$E$4,'11 FORMULAS'!$F$4,IF(J31='11 FORMULAS'!$E$5,'11 FORMULAS'!$F$5,IF(J31='11 FORMULAS'!$E$6,'11 FORMULAS'!$F$6,"")))</f>
        <v>0.25</v>
      </c>
      <c r="L31" s="66" t="str">
        <f>+IF(OR(J31='11 FORMULAS'!$O$4,J31='11 FORMULAS'!$O$5),'11 FORMULAS'!$P$5,IF(J31='11 FORMULAS'!$O$6,'11 FORMULAS'!$P$6,""))</f>
        <v>Probabilidad</v>
      </c>
      <c r="M31" s="7" t="s">
        <v>95</v>
      </c>
      <c r="N31" s="66">
        <f>+IF(M31='11 FORMULAS'!$H$4,'11 FORMULAS'!$I$4,IF(M31='11 FORMULAS'!$H$5,'11 FORMULAS'!$I$5,""))</f>
        <v>0.15</v>
      </c>
      <c r="O31" s="8" t="s">
        <v>98</v>
      </c>
      <c r="P31" s="8" t="s">
        <v>100</v>
      </c>
      <c r="Q31" s="8" t="s">
        <v>103</v>
      </c>
      <c r="R31" s="335">
        <f t="shared" ref="R31" si="11">+IFERROR(K31+N31,"")</f>
        <v>0.4</v>
      </c>
      <c r="S31" s="335">
        <f>IF(L31='11 FORMULAS'!$P$5,S30-(S30*R31),S30)</f>
        <v>5.183999999999999E-2</v>
      </c>
      <c r="T31" s="335">
        <f>IF(L31='11 FORMULAS'!$P$6,T30-(T30*R31),T30)</f>
        <v>0.6</v>
      </c>
      <c r="U31" s="434"/>
      <c r="V31" s="437"/>
    </row>
    <row r="32" spans="1:26" ht="141.75" customHeight="1" x14ac:dyDescent="0.3">
      <c r="A32" s="438" t="str">
        <f>'2 CONTEXTO E IDENTIFICACIÓN'!A15</f>
        <v>R7</v>
      </c>
      <c r="B32" s="441" t="str">
        <f>+'2 CONTEXTO E IDENTIFICACIÓN'!E15</f>
        <v>Posibilidad de pérdida Reputacional y Económica Por aumento de los incidentes y eventos adversos relacionados con la atención en salud debido a baja adherencia a los procesos, protocolos y programas orientados a la atención en salud con seguridad y calidad.</v>
      </c>
      <c r="C32" s="444">
        <f>+'3 PROBABIL E IMPACTO INHERENTE'!E15</f>
        <v>0.4</v>
      </c>
      <c r="D32" s="447">
        <f>+'3 PROBABIL E IMPACTO INHERENTE'!M15</f>
        <v>0.6</v>
      </c>
      <c r="E32" s="68">
        <v>1</v>
      </c>
      <c r="F32" s="71" t="s">
        <v>375</v>
      </c>
      <c r="G32" s="71" t="s">
        <v>341</v>
      </c>
      <c r="H32" s="71" t="s">
        <v>322</v>
      </c>
      <c r="I32" s="318" t="str">
        <f t="shared" si="0"/>
        <v>Gestión de servicios Hospitalarios y Urgencias Realizar el seguimiento a la implementación de barreras de seguridad y estrategias de la política de seguridad del paciente en los servicios de la USI de manera mensual</v>
      </c>
      <c r="J32" s="5" t="s">
        <v>106</v>
      </c>
      <c r="K32" s="64">
        <f>+IF(J32='11 FORMULAS'!$E$4,'11 FORMULAS'!$F$4,IF(J32='11 FORMULAS'!$E$5,'11 FORMULAS'!$F$5,IF(J32='11 FORMULAS'!$E$6,'11 FORMULAS'!$F$6,"")))</f>
        <v>0.25</v>
      </c>
      <c r="L32" s="64" t="str">
        <f>+IF(OR(J32='11 FORMULAS'!$O$4,J32='11 FORMULAS'!$O$5),'11 FORMULAS'!$P$5,IF(J32='11 FORMULAS'!$O$6,'11 FORMULAS'!$P$6,""))</f>
        <v>Probabilidad</v>
      </c>
      <c r="M32" s="5" t="s">
        <v>95</v>
      </c>
      <c r="N32" s="64">
        <f>+IF(M32='11 FORMULAS'!$H$4,'11 FORMULAS'!$I$4,IF(M32='11 FORMULAS'!$H$5,'11 FORMULAS'!$I$5,""))</f>
        <v>0.15</v>
      </c>
      <c r="O32" s="6" t="s">
        <v>98</v>
      </c>
      <c r="P32" s="6" t="s">
        <v>100</v>
      </c>
      <c r="Q32" s="6" t="s">
        <v>103</v>
      </c>
      <c r="R32" s="333">
        <f>+IFERROR(K32+N32,"")</f>
        <v>0.4</v>
      </c>
      <c r="S32" s="333">
        <f>IF(L32='11 FORMULAS'!$P$5,C32-(C32*R32),C32)</f>
        <v>0.24</v>
      </c>
      <c r="T32" s="333">
        <f>IF(L32='11 FORMULAS'!$P$6,D32-(D32*R32),D32)</f>
        <v>0.6</v>
      </c>
      <c r="U32" s="432">
        <f>+IF(S35="","",S35)</f>
        <v>0.14399999999999999</v>
      </c>
      <c r="V32" s="435">
        <f>+IF(T35="","",T35)</f>
        <v>0.6</v>
      </c>
      <c r="X32" s="329"/>
      <c r="Y32" s="330"/>
      <c r="Z32" s="330"/>
    </row>
    <row r="33" spans="1:26" ht="106.5" customHeight="1" x14ac:dyDescent="0.3">
      <c r="A33" s="439"/>
      <c r="B33" s="442"/>
      <c r="C33" s="445"/>
      <c r="D33" s="448"/>
      <c r="E33" s="69">
        <v>2</v>
      </c>
      <c r="F33" s="231" t="s">
        <v>375</v>
      </c>
      <c r="G33" s="231" t="s">
        <v>342</v>
      </c>
      <c r="H33" s="231" t="s">
        <v>322</v>
      </c>
      <c r="I33" s="319" t="str">
        <f t="shared" si="0"/>
        <v>Gestión de servicios Hospitalarios y Urgencias Realizar los análisis de los indicadores de seguridad del paciente en los comités institucionales de manera mensual</v>
      </c>
      <c r="J33" s="1" t="s">
        <v>106</v>
      </c>
      <c r="K33" s="65">
        <f>+IF(J33='11 FORMULAS'!$E$4,'11 FORMULAS'!$F$4,IF(J33='11 FORMULAS'!$E$5,'11 FORMULAS'!$F$5,IF(J33='11 FORMULAS'!$E$6,'11 FORMULAS'!$F$6,"")))</f>
        <v>0.25</v>
      </c>
      <c r="L33" s="65" t="str">
        <f>+IF(OR(J33='11 FORMULAS'!$O$4,J33='11 FORMULAS'!$O$5),'11 FORMULAS'!$P$5,IF(J33='11 FORMULAS'!$O$6,'11 FORMULAS'!$P$6,""))</f>
        <v>Probabilidad</v>
      </c>
      <c r="M33" s="1" t="s">
        <v>95</v>
      </c>
      <c r="N33" s="65">
        <f>+IF(M33='11 FORMULAS'!$H$4,'11 FORMULAS'!$I$4,IF(M33='11 FORMULAS'!$H$5,'11 FORMULAS'!$I$5,""))</f>
        <v>0.15</v>
      </c>
      <c r="O33" s="4" t="s">
        <v>98</v>
      </c>
      <c r="P33" s="4" t="s">
        <v>100</v>
      </c>
      <c r="Q33" s="4" t="s">
        <v>103</v>
      </c>
      <c r="R33" s="334">
        <f t="shared" ref="R33" si="12">+IFERROR(K33+N33,"")</f>
        <v>0.4</v>
      </c>
      <c r="S33" s="334">
        <f>IF(L33='11 FORMULAS'!$P$5,S32-(S32*R33),S32)</f>
        <v>0.14399999999999999</v>
      </c>
      <c r="T33" s="334">
        <f>IF(L33='11 FORMULAS'!$P$6,T32-(T32*R33),T32)</f>
        <v>0.6</v>
      </c>
      <c r="U33" s="433"/>
      <c r="V33" s="436"/>
      <c r="X33" s="329"/>
      <c r="Y33" s="330"/>
      <c r="Z33" s="330"/>
    </row>
    <row r="34" spans="1:26" ht="60" customHeight="1" x14ac:dyDescent="0.3">
      <c r="A34" s="439"/>
      <c r="B34" s="442"/>
      <c r="C34" s="445"/>
      <c r="D34" s="448"/>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0.14399999999999999</v>
      </c>
      <c r="T34" s="334">
        <f>IF(L34='11 FORMULAS'!$P$6,T33-(T33*R34),T33)</f>
        <v>0.6</v>
      </c>
      <c r="U34" s="433"/>
      <c r="V34" s="436"/>
      <c r="X34" s="329"/>
      <c r="Y34" s="330"/>
      <c r="Z34" s="330"/>
    </row>
    <row r="35" spans="1:26" ht="67.5" customHeight="1" thickBot="1" x14ac:dyDescent="0.35">
      <c r="A35" s="440"/>
      <c r="B35" s="443"/>
      <c r="C35" s="446"/>
      <c r="D35" s="449"/>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0.14399999999999999</v>
      </c>
      <c r="T35" s="335">
        <f>IF(L35='11 FORMULAS'!$P$6,T34-(T34*R35),T34)</f>
        <v>0.6</v>
      </c>
      <c r="U35" s="434"/>
      <c r="V35" s="437"/>
    </row>
    <row r="36" spans="1:26" ht="149.25" customHeight="1" x14ac:dyDescent="0.3">
      <c r="A36" s="438" t="str">
        <f>'2 CONTEXTO E IDENTIFICACIÓN'!A16</f>
        <v>R8</v>
      </c>
      <c r="B36" s="441" t="str">
        <f>+'2 CONTEXTO E IDENTIFICACIÓN'!E16</f>
        <v>Posibilidad de pérdida Económica y Reputacional Por aumento de las erogaciones por demandas en contra de la E.S.E debido a fallas en la prestación de los servicios de salud, el no cumplimiento de estandares para la contratación por prestación de servicios.</v>
      </c>
      <c r="C36" s="444">
        <f>+'3 PROBABIL E IMPACTO INHERENTE'!E16</f>
        <v>0.6</v>
      </c>
      <c r="D36" s="447">
        <f>+'3 PROBABIL E IMPACTO INHERENTE'!M16</f>
        <v>0.8</v>
      </c>
      <c r="E36" s="68">
        <v>1</v>
      </c>
      <c r="F36" s="71" t="s">
        <v>376</v>
      </c>
      <c r="G36" s="71" t="s">
        <v>343</v>
      </c>
      <c r="H36" s="71" t="s">
        <v>329</v>
      </c>
      <c r="I36" s="318" t="str">
        <f t="shared" si="0"/>
        <v>Gestión Jurídica Realizar análisis y seguimiento a los procesos jurídicos en contra y a favor de la ESE determinando las actuaciones y las probabilidades de ganancia o pérdida en los procesos de manera trimestral</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100</v>
      </c>
      <c r="Q36" s="6" t="s">
        <v>103</v>
      </c>
      <c r="R36" s="333">
        <f>+IFERROR(K36+N36,"")</f>
        <v>0.4</v>
      </c>
      <c r="S36" s="333">
        <f>IF(L36='11 FORMULAS'!$P$5,C36-(C36*R36),C36)</f>
        <v>0.36</v>
      </c>
      <c r="T36" s="333">
        <f>IF(L36='11 FORMULAS'!$P$6,D36-(D36*R36),D36)</f>
        <v>0.8</v>
      </c>
      <c r="U36" s="432">
        <f>+IF(S39="","",S39)</f>
        <v>0.12959999999999999</v>
      </c>
      <c r="V36" s="435">
        <f>+IF(T39="","",T39)</f>
        <v>0.8</v>
      </c>
      <c r="X36" s="329"/>
      <c r="Y36" s="330"/>
      <c r="Z36" s="330"/>
    </row>
    <row r="37" spans="1:26" ht="129.75" customHeight="1" x14ac:dyDescent="0.3">
      <c r="A37" s="439"/>
      <c r="B37" s="442"/>
      <c r="C37" s="445"/>
      <c r="D37" s="448"/>
      <c r="E37" s="69">
        <v>2</v>
      </c>
      <c r="F37" s="231" t="s">
        <v>376</v>
      </c>
      <c r="G37" s="231" t="s">
        <v>344</v>
      </c>
      <c r="H37" s="231" t="s">
        <v>322</v>
      </c>
      <c r="I37" s="319" t="str">
        <f t="shared" si="0"/>
        <v>Gestión Jurídica Adelantar el Comité de conciliaciones y asuntos jurídicos de la ESE para analizar los eventos y la implementación de medidas de mitigación de manera mensual</v>
      </c>
      <c r="J37" s="1" t="s">
        <v>106</v>
      </c>
      <c r="K37" s="65">
        <f>+IF(J37='11 FORMULAS'!$E$4,'11 FORMULAS'!$F$4,IF(J37='11 FORMULAS'!$E$5,'11 FORMULAS'!$F$5,IF(J37='11 FORMULAS'!$E$6,'11 FORMULAS'!$F$6,"")))</f>
        <v>0.25</v>
      </c>
      <c r="L37" s="65" t="str">
        <f>+IF(OR(J37='11 FORMULAS'!$O$4,J37='11 FORMULAS'!$O$5),'11 FORMULAS'!$P$5,IF(J37='11 FORMULAS'!$O$6,'11 FORMULAS'!$P$6,""))</f>
        <v>Probabilidad</v>
      </c>
      <c r="M37" s="1" t="s">
        <v>95</v>
      </c>
      <c r="N37" s="65">
        <f>+IF(M37='11 FORMULAS'!$H$4,'11 FORMULAS'!$I$4,IF(M37='11 FORMULAS'!$H$5,'11 FORMULAS'!$I$5,""))</f>
        <v>0.15</v>
      </c>
      <c r="O37" s="4" t="s">
        <v>98</v>
      </c>
      <c r="P37" s="4" t="s">
        <v>100</v>
      </c>
      <c r="Q37" s="4" t="s">
        <v>103</v>
      </c>
      <c r="R37" s="334">
        <f t="shared" ref="R37" si="14">+IFERROR(K37+N37,"")</f>
        <v>0.4</v>
      </c>
      <c r="S37" s="334">
        <f>IF(L37='11 FORMULAS'!$P$5,S36-(S36*R37),S36)</f>
        <v>0.216</v>
      </c>
      <c r="T37" s="334">
        <f>IF(L37='11 FORMULAS'!$P$6,T36-(T36*R37),T36)</f>
        <v>0.8</v>
      </c>
      <c r="U37" s="433"/>
      <c r="V37" s="436"/>
      <c r="X37" s="329"/>
      <c r="Y37" s="330"/>
      <c r="Z37" s="330"/>
    </row>
    <row r="38" spans="1:26" ht="88.5" customHeight="1" x14ac:dyDescent="0.3">
      <c r="A38" s="439"/>
      <c r="B38" s="442"/>
      <c r="C38" s="445"/>
      <c r="D38" s="448"/>
      <c r="E38" s="69">
        <v>3</v>
      </c>
      <c r="F38" s="231" t="s">
        <v>376</v>
      </c>
      <c r="G38" s="231" t="s">
        <v>345</v>
      </c>
      <c r="H38" s="231"/>
      <c r="I38" s="319" t="str">
        <f t="shared" si="0"/>
        <v xml:space="preserve">Gestión Jurídica Realizar la actualización del manual de contratación de la Unidad de Salud  </v>
      </c>
      <c r="J38" s="1" t="s">
        <v>106</v>
      </c>
      <c r="K38" s="65">
        <f>+IF(J38='11 FORMULAS'!$E$4,'11 FORMULAS'!$F$4,IF(J38='11 FORMULAS'!$E$5,'11 FORMULAS'!$F$5,IF(J38='11 FORMULAS'!$E$6,'11 FORMULAS'!$F$6,"")))</f>
        <v>0.25</v>
      </c>
      <c r="L38" s="65" t="str">
        <f>+IF(OR(J38='11 FORMULAS'!$O$4,J38='11 FORMULAS'!$O$5),'11 FORMULAS'!$P$5,IF(J38='11 FORMULAS'!$O$6,'11 FORMULAS'!$P$6,""))</f>
        <v>Probabilidad</v>
      </c>
      <c r="M38" s="1" t="s">
        <v>95</v>
      </c>
      <c r="N38" s="65">
        <f>+IF(M38='11 FORMULAS'!$H$4,'11 FORMULAS'!$I$4,IF(M38='11 FORMULAS'!$H$5,'11 FORMULAS'!$I$5,""))</f>
        <v>0.15</v>
      </c>
      <c r="O38" s="4" t="s">
        <v>98</v>
      </c>
      <c r="P38" s="4" t="s">
        <v>100</v>
      </c>
      <c r="Q38" s="4" t="s">
        <v>103</v>
      </c>
      <c r="R38" s="334">
        <f>+IFERROR(K38+N38,"")</f>
        <v>0.4</v>
      </c>
      <c r="S38" s="334">
        <f>IF(L38='11 FORMULAS'!$P$5,S37-(S37*R38),S37)</f>
        <v>0.12959999999999999</v>
      </c>
      <c r="T38" s="334">
        <f>IF(L38='11 FORMULAS'!$P$6,T37-(T37*R38),T37)</f>
        <v>0.8</v>
      </c>
      <c r="U38" s="433"/>
      <c r="V38" s="436"/>
      <c r="X38" s="329"/>
      <c r="Y38" s="330"/>
      <c r="Z38" s="330"/>
    </row>
    <row r="39" spans="1:26" ht="29.4" customHeight="1" thickBot="1" x14ac:dyDescent="0.35">
      <c r="A39" s="440"/>
      <c r="B39" s="443"/>
      <c r="C39" s="446"/>
      <c r="D39" s="449"/>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0.12959999999999999</v>
      </c>
      <c r="T39" s="335">
        <f>IF(L39='11 FORMULAS'!$P$6,T38-(T38*R39),T38)</f>
        <v>0.8</v>
      </c>
      <c r="U39" s="434"/>
      <c r="V39" s="437"/>
    </row>
    <row r="40" spans="1:26" ht="74.25" customHeight="1" thickBot="1" x14ac:dyDescent="0.35">
      <c r="A40" s="438" t="str">
        <f>'2 CONTEXTO E IDENTIFICACIÓN'!A17</f>
        <v>R9</v>
      </c>
      <c r="B40" s="441" t="str">
        <f>+'2 CONTEXTO E IDENTIFICACIÓN'!E17</f>
        <v>Posibilidad de pérdida Económica y Reputacional por sanciones y multas debido a la no actualización de los procesos y procedimientos del área contable y su baja adherencia que deterioran los recursos de la E.S.E.</v>
      </c>
      <c r="C40" s="444">
        <f>+'3 PROBABIL E IMPACTO INHERENTE'!E17</f>
        <v>0.4</v>
      </c>
      <c r="D40" s="447">
        <f>+'3 PROBABIL E IMPACTO INHERENTE'!M17</f>
        <v>0.6</v>
      </c>
      <c r="E40" s="68">
        <v>1</v>
      </c>
      <c r="F40" s="71" t="s">
        <v>377</v>
      </c>
      <c r="G40" s="71" t="s">
        <v>346</v>
      </c>
      <c r="H40" s="71" t="s">
        <v>338</v>
      </c>
      <c r="I40" s="318" t="str">
        <f t="shared" ref="I40:I71" si="16">+CONCATENATE(F40," ",G40," ",H40)</f>
        <v>Revisoría Fiscal Socializar los informes de la revisoría fiscal de manera periódica semestral</v>
      </c>
      <c r="J40" s="5" t="s">
        <v>107</v>
      </c>
      <c r="K40" s="64">
        <f>+IF(J40='11 FORMULAS'!$E$4,'11 FORMULAS'!$F$4,IF(J40='11 FORMULAS'!$E$5,'11 FORMULAS'!$F$5,IF(J40='11 FORMULAS'!$E$6,'11 FORMULAS'!$F$6,"")))</f>
        <v>0.15</v>
      </c>
      <c r="L40" s="64" t="str">
        <f>+IF(OR(J40='11 FORMULAS'!$O$4,J40='11 FORMULAS'!$O$5),'11 FORMULAS'!$P$5,IF(J40='11 FORMULAS'!$O$6,'11 FORMULAS'!$P$6,""))</f>
        <v>Probabilidad</v>
      </c>
      <c r="M40" s="5" t="s">
        <v>95</v>
      </c>
      <c r="N40" s="64">
        <f>+IF(M40='11 FORMULAS'!$H$4,'11 FORMULAS'!$I$4,IF(M40='11 FORMULAS'!$H$5,'11 FORMULAS'!$I$5,""))</f>
        <v>0.15</v>
      </c>
      <c r="O40" s="6" t="s">
        <v>98</v>
      </c>
      <c r="P40" s="6" t="s">
        <v>100</v>
      </c>
      <c r="Q40" s="6" t="s">
        <v>103</v>
      </c>
      <c r="R40" s="333">
        <f>+IFERROR(K40+N40,"")</f>
        <v>0.3</v>
      </c>
      <c r="S40" s="333">
        <f>IF(L40='11 FORMULAS'!$P$5,C40-(C40*R40),C40)</f>
        <v>0.28000000000000003</v>
      </c>
      <c r="T40" s="333">
        <f>IF(L40='11 FORMULAS'!$P$6,D40-(D40*R40),D40)</f>
        <v>0.6</v>
      </c>
      <c r="U40" s="432">
        <f>+IF(S43="","",S43)</f>
        <v>0.16800000000000001</v>
      </c>
      <c r="V40" s="435">
        <f>+IF(T43="","",T43)</f>
        <v>0.6</v>
      </c>
      <c r="X40" s="329"/>
      <c r="Y40" s="330"/>
      <c r="Z40" s="330"/>
    </row>
    <row r="41" spans="1:26" ht="127.5" customHeight="1" x14ac:dyDescent="0.3">
      <c r="A41" s="439"/>
      <c r="B41" s="442"/>
      <c r="C41" s="445"/>
      <c r="D41" s="448"/>
      <c r="E41" s="69">
        <v>2</v>
      </c>
      <c r="F41" s="231" t="s">
        <v>374</v>
      </c>
      <c r="G41" s="71" t="s">
        <v>335</v>
      </c>
      <c r="H41" s="71" t="s">
        <v>336</v>
      </c>
      <c r="I41" s="319" t="str">
        <f t="shared" si="16"/>
        <v>Gestión Financiera Actualización y/o socialización de los procesos y procedimientos contables de acuerdo con la Normatividad vigente. cuando aplique</v>
      </c>
      <c r="J41" s="1" t="s">
        <v>106</v>
      </c>
      <c r="K41" s="65">
        <f>+IF(J41='11 FORMULAS'!$E$4,'11 FORMULAS'!$F$4,IF(J41='11 FORMULAS'!$E$5,'11 FORMULAS'!$F$5,IF(J41='11 FORMULAS'!$E$6,'11 FORMULAS'!$F$6,"")))</f>
        <v>0.25</v>
      </c>
      <c r="L41" s="65" t="str">
        <f>+IF(OR(J41='11 FORMULAS'!$O$4,J41='11 FORMULAS'!$O$5),'11 FORMULAS'!$P$5,IF(J41='11 FORMULAS'!$O$6,'11 FORMULAS'!$P$6,""))</f>
        <v>Probabilidad</v>
      </c>
      <c r="M41" s="1" t="s">
        <v>95</v>
      </c>
      <c r="N41" s="65">
        <f>+IF(M41='11 FORMULAS'!$H$4,'11 FORMULAS'!$I$4,IF(M41='11 FORMULAS'!$H$5,'11 FORMULAS'!$I$5,""))</f>
        <v>0.15</v>
      </c>
      <c r="O41" s="4" t="s">
        <v>98</v>
      </c>
      <c r="P41" s="4" t="s">
        <v>100</v>
      </c>
      <c r="Q41" s="4" t="s">
        <v>103</v>
      </c>
      <c r="R41" s="334">
        <f t="shared" ref="R41" si="17">+IFERROR(K41+N41,"")</f>
        <v>0.4</v>
      </c>
      <c r="S41" s="334">
        <f>IF(L41='11 FORMULAS'!$P$5,S40-(S40*R41),S40)</f>
        <v>0.16800000000000001</v>
      </c>
      <c r="T41" s="334">
        <f>IF(L41='11 FORMULAS'!$P$6,T40-(T40*R41),T40)</f>
        <v>0.6</v>
      </c>
      <c r="U41" s="433"/>
      <c r="V41" s="436"/>
      <c r="X41" s="329"/>
      <c r="Y41" s="330"/>
      <c r="Z41" s="330"/>
    </row>
    <row r="42" spans="1:26" ht="57" customHeight="1" x14ac:dyDescent="0.3">
      <c r="A42" s="439"/>
      <c r="B42" s="442"/>
      <c r="C42" s="445"/>
      <c r="D42" s="448"/>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f>IF(L42='11 FORMULAS'!$P$5,S41-(S41*R42),S41)</f>
        <v>0.16800000000000001</v>
      </c>
      <c r="T42" s="334">
        <f>IF(L42='11 FORMULAS'!$P$6,T41-(T41*R42),T41)</f>
        <v>0.6</v>
      </c>
      <c r="U42" s="433"/>
      <c r="V42" s="436"/>
      <c r="X42" s="329"/>
      <c r="Y42" s="330"/>
      <c r="Z42" s="330"/>
    </row>
    <row r="43" spans="1:26" ht="66.75" customHeight="1" thickBot="1" x14ac:dyDescent="0.35">
      <c r="A43" s="440"/>
      <c r="B43" s="443"/>
      <c r="C43" s="446"/>
      <c r="D43" s="449"/>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f>IF(L43='11 FORMULAS'!$P$5,S42-(S42*R43),S42)</f>
        <v>0.16800000000000001</v>
      </c>
      <c r="T43" s="335">
        <f>IF(L43='11 FORMULAS'!$P$6,T42-(T42*R43),T42)</f>
        <v>0.6</v>
      </c>
      <c r="U43" s="434"/>
      <c r="V43" s="437"/>
    </row>
    <row r="44" spans="1:26" ht="128.25" customHeight="1" x14ac:dyDescent="0.3">
      <c r="A44" s="438" t="str">
        <f>'2 CONTEXTO E IDENTIFICACIÓN'!A18</f>
        <v>R10</v>
      </c>
      <c r="B44" s="441" t="str">
        <f>+'2 CONTEXTO E IDENTIFICACIÓN'!E18</f>
        <v>Posibilidad de pérdida Económica por desequilibrios entre los costos de producción y venta de servicios debido a la ausencia de un sistema integral de costos que permita la prestación y venta de servicios de salud con equilibrio financiero</v>
      </c>
      <c r="C44" s="444">
        <f>+'3 PROBABIL E IMPACTO INHERENTE'!E18</f>
        <v>0.4</v>
      </c>
      <c r="D44" s="447">
        <f>+'3 PROBABIL E IMPACTO INHERENTE'!M18</f>
        <v>0.6</v>
      </c>
      <c r="E44" s="68">
        <v>1</v>
      </c>
      <c r="F44" s="71" t="s">
        <v>374</v>
      </c>
      <c r="G44" s="71" t="s">
        <v>347</v>
      </c>
      <c r="H44" s="71"/>
      <c r="I44" s="318" t="str">
        <f t="shared" si="16"/>
        <v xml:space="preserve">Gestión Financiera Realizar la parametrización del sistema contable y financiero de la ESE con un sistema de costos que permita la contratación a punto de equilibrio en la ESE </v>
      </c>
      <c r="J44" s="5" t="s">
        <v>106</v>
      </c>
      <c r="K44" s="64">
        <f>+IF(J44='11 FORMULAS'!$E$4,'11 FORMULAS'!$F$4,IF(J44='11 FORMULAS'!$E$5,'11 FORMULAS'!$F$5,IF(J44='11 FORMULAS'!$E$6,'11 FORMULAS'!$F$6,"")))</f>
        <v>0.25</v>
      </c>
      <c r="L44" s="64" t="str">
        <f>+IF(OR(J44='11 FORMULAS'!$O$4,J44='11 FORMULAS'!$O$5),'11 FORMULAS'!$P$5,IF(J44='11 FORMULAS'!$O$6,'11 FORMULAS'!$P$6,""))</f>
        <v>Probabilidad</v>
      </c>
      <c r="M44" s="5" t="s">
        <v>95</v>
      </c>
      <c r="N44" s="64">
        <f>+IF(M44='11 FORMULAS'!$H$4,'11 FORMULAS'!$I$4,IF(M44='11 FORMULAS'!$H$5,'11 FORMULAS'!$I$5,""))</f>
        <v>0.15</v>
      </c>
      <c r="O44" s="6" t="s">
        <v>98</v>
      </c>
      <c r="P44" s="6" t="s">
        <v>100</v>
      </c>
      <c r="Q44" s="6" t="s">
        <v>103</v>
      </c>
      <c r="R44" s="333">
        <f>+IFERROR(K44+N44,"")</f>
        <v>0.4</v>
      </c>
      <c r="S44" s="333">
        <f>IF(L44='11 FORMULAS'!$P$5,C44-(C44*R44),C44)</f>
        <v>0.24</v>
      </c>
      <c r="T44" s="333">
        <f>IF(L44='11 FORMULAS'!$P$6,D44-(D44*R44),D44)</f>
        <v>0.6</v>
      </c>
      <c r="U44" s="432">
        <f>+IF(S47="","",S47)</f>
        <v>0.24</v>
      </c>
      <c r="V44" s="435">
        <f>+IF(T47="","",T47)</f>
        <v>0.6</v>
      </c>
      <c r="X44" s="329"/>
      <c r="Y44" s="330"/>
      <c r="Z44" s="330"/>
    </row>
    <row r="45" spans="1:26" ht="57" customHeight="1" x14ac:dyDescent="0.3">
      <c r="A45" s="439"/>
      <c r="B45" s="442"/>
      <c r="C45" s="445"/>
      <c r="D45" s="448"/>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f>IF(L45='11 FORMULAS'!$P$5,S44-(S44*R45),S44)</f>
        <v>0.24</v>
      </c>
      <c r="T45" s="334">
        <f>IF(L45='11 FORMULAS'!$P$6,T44-(T44*R45),T44)</f>
        <v>0.6</v>
      </c>
      <c r="U45" s="433"/>
      <c r="V45" s="436"/>
      <c r="X45" s="329"/>
      <c r="Y45" s="330"/>
      <c r="Z45" s="330"/>
    </row>
    <row r="46" spans="1:26" ht="29.4" customHeight="1" x14ac:dyDescent="0.3">
      <c r="A46" s="439"/>
      <c r="B46" s="442"/>
      <c r="C46" s="445"/>
      <c r="D46" s="448"/>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f>IF(L46='11 FORMULAS'!$P$5,S45-(S45*R46),S45)</f>
        <v>0.24</v>
      </c>
      <c r="T46" s="334">
        <f>IF(L46='11 FORMULAS'!$P$6,T45-(T45*R46),T45)</f>
        <v>0.6</v>
      </c>
      <c r="U46" s="433"/>
      <c r="V46" s="436"/>
      <c r="X46" s="329"/>
      <c r="Y46" s="330"/>
      <c r="Z46" s="330"/>
    </row>
    <row r="47" spans="1:26" ht="29.4" customHeight="1" thickBot="1" x14ac:dyDescent="0.35">
      <c r="A47" s="440"/>
      <c r="B47" s="443"/>
      <c r="C47" s="446"/>
      <c r="D47" s="449"/>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f>IF(L47='11 FORMULAS'!$P$5,S46-(S46*R47),S46)</f>
        <v>0.24</v>
      </c>
      <c r="T47" s="335">
        <f>IF(L47='11 FORMULAS'!$P$6,T46-(T46*R47),T46)</f>
        <v>0.6</v>
      </c>
      <c r="U47" s="434"/>
      <c r="V47" s="437"/>
    </row>
    <row r="48" spans="1:26" ht="106.5" customHeight="1" x14ac:dyDescent="0.3">
      <c r="A48" s="438" t="str">
        <f>'2 CONTEXTO E IDENTIFICACIÓN'!A19</f>
        <v>R11</v>
      </c>
      <c r="B48" s="441" t="str">
        <f>+'2 CONTEXTO E IDENTIFICACIÓN'!E19</f>
        <v>Posibilidad de pérdida Económica por deterioro y fuga de los recursos financieros debido a la falta de seguimiento y continuidad a los procesos de conciliación y depuración de las cuentas por cobrar.</v>
      </c>
      <c r="C48" s="444">
        <f>+'3 PROBABIL E IMPACTO INHERENTE'!E19</f>
        <v>0.4</v>
      </c>
      <c r="D48" s="447">
        <f>+'3 PROBABIL E IMPACTO INHERENTE'!M19</f>
        <v>0.6</v>
      </c>
      <c r="E48" s="68">
        <v>1</v>
      </c>
      <c r="F48" s="71" t="s">
        <v>374</v>
      </c>
      <c r="G48" s="71" t="s">
        <v>348</v>
      </c>
      <c r="H48" s="71" t="s">
        <v>329</v>
      </c>
      <c r="I48" s="318" t="str">
        <f t="shared" si="16"/>
        <v>Gestión Financiera Asistir a las reuniones de conciliación de cartera y circular 030 que garanticen el recaudo de cartera de manera  trimestral</v>
      </c>
      <c r="J48" s="5" t="s">
        <v>108</v>
      </c>
      <c r="K48" s="64">
        <f>+IF(J48='11 FORMULAS'!$E$4,'11 FORMULAS'!$F$4,IF(J48='11 FORMULAS'!$E$5,'11 FORMULAS'!$F$5,IF(J48='11 FORMULAS'!$E$6,'11 FORMULAS'!$F$6,"")))</f>
        <v>0.1</v>
      </c>
      <c r="L48" s="64" t="str">
        <f>+IF(OR(J48='11 FORMULAS'!$O$4,J48='11 FORMULAS'!$O$5),'11 FORMULAS'!$P$5,IF(J48='11 FORMULAS'!$O$6,'11 FORMULAS'!$P$6,""))</f>
        <v>Impacto</v>
      </c>
      <c r="M48" s="5" t="s">
        <v>95</v>
      </c>
      <c r="N48" s="64">
        <f>+IF(M48='11 FORMULAS'!$H$4,'11 FORMULAS'!$I$4,IF(M48='11 FORMULAS'!$H$5,'11 FORMULAS'!$I$5,""))</f>
        <v>0.15</v>
      </c>
      <c r="O48" s="6" t="s">
        <v>98</v>
      </c>
      <c r="P48" s="6" t="s">
        <v>100</v>
      </c>
      <c r="Q48" s="6" t="s">
        <v>103</v>
      </c>
      <c r="R48" s="333">
        <f>+IFERROR(K48+N48,"")</f>
        <v>0.25</v>
      </c>
      <c r="S48" s="333">
        <f>IF(L48='11 FORMULAS'!$P$5,C48-(C48*R48),C48)</f>
        <v>0.4</v>
      </c>
      <c r="T48" s="333">
        <f>IF(L48='11 FORMULAS'!$P$6,D48-(D48*R48),D48)</f>
        <v>0.44999999999999996</v>
      </c>
      <c r="U48" s="432">
        <f>+IF(S51="","",S51)</f>
        <v>0.16799999999999998</v>
      </c>
      <c r="V48" s="435">
        <f>+IF(T51="","",T51)</f>
        <v>0.44999999999999996</v>
      </c>
      <c r="X48" s="329"/>
      <c r="Y48" s="330"/>
      <c r="Z48" s="330"/>
    </row>
    <row r="49" spans="1:26" ht="108" customHeight="1" x14ac:dyDescent="0.3">
      <c r="A49" s="439"/>
      <c r="B49" s="442"/>
      <c r="C49" s="445"/>
      <c r="D49" s="448"/>
      <c r="E49" s="69">
        <v>2</v>
      </c>
      <c r="F49" s="231" t="s">
        <v>374</v>
      </c>
      <c r="G49" s="231" t="s">
        <v>349</v>
      </c>
      <c r="H49" s="231" t="s">
        <v>322</v>
      </c>
      <c r="I49" s="319" t="str">
        <f t="shared" si="16"/>
        <v>Gestión Financiera Gestionar la conciliación de cuentas y pagos por cada ERP, identificando las cuentas por cobrar de la ESE de manera mensual</v>
      </c>
      <c r="J49" s="1" t="s">
        <v>106</v>
      </c>
      <c r="K49" s="65">
        <f>+IF(J49='11 FORMULAS'!$E$4,'11 FORMULAS'!$F$4,IF(J49='11 FORMULAS'!$E$5,'11 FORMULAS'!$F$5,IF(J49='11 FORMULAS'!$E$6,'11 FORMULAS'!$F$6,"")))</f>
        <v>0.25</v>
      </c>
      <c r="L49" s="65" t="str">
        <f>+IF(OR(J49='11 FORMULAS'!$O$4,J49='11 FORMULAS'!$O$5),'11 FORMULAS'!$P$5,IF(J49='11 FORMULAS'!$O$6,'11 FORMULAS'!$P$6,""))</f>
        <v>Probabilidad</v>
      </c>
      <c r="M49" s="1" t="s">
        <v>95</v>
      </c>
      <c r="N49" s="65">
        <f>+IF(M49='11 FORMULAS'!$H$4,'11 FORMULAS'!$I$4,IF(M49='11 FORMULAS'!$H$5,'11 FORMULAS'!$I$5,""))</f>
        <v>0.15</v>
      </c>
      <c r="O49" s="4" t="s">
        <v>98</v>
      </c>
      <c r="P49" s="4" t="s">
        <v>100</v>
      </c>
      <c r="Q49" s="4" t="s">
        <v>103</v>
      </c>
      <c r="R49" s="334">
        <f t="shared" ref="R49" si="21">+IFERROR(K49+N49,"")</f>
        <v>0.4</v>
      </c>
      <c r="S49" s="334">
        <f>IF(L49='11 FORMULAS'!$P$5,S48-(S48*R49),S48)</f>
        <v>0.24</v>
      </c>
      <c r="T49" s="334">
        <f>IF(L49='11 FORMULAS'!$P$6,T48-(T48*R49),T48)</f>
        <v>0.44999999999999996</v>
      </c>
      <c r="U49" s="433"/>
      <c r="V49" s="436"/>
      <c r="X49" s="329"/>
      <c r="Y49" s="330"/>
      <c r="Z49" s="330"/>
    </row>
    <row r="50" spans="1:26" ht="131.25" customHeight="1" x14ac:dyDescent="0.3">
      <c r="A50" s="439"/>
      <c r="B50" s="442"/>
      <c r="C50" s="445"/>
      <c r="D50" s="448"/>
      <c r="E50" s="69">
        <v>3</v>
      </c>
      <c r="F50" s="231" t="s">
        <v>374</v>
      </c>
      <c r="G50" s="231" t="s">
        <v>350</v>
      </c>
      <c r="H50" s="231" t="s">
        <v>322</v>
      </c>
      <c r="I50" s="319" t="str">
        <f t="shared" si="16"/>
        <v>Gestión Financiera Realizar auditoría de cuentas médicas y concurrente a los procesos asistenciales y de prestación de servicios en la ESE de manera mensual</v>
      </c>
      <c r="J50" s="1" t="s">
        <v>107</v>
      </c>
      <c r="K50" s="65">
        <f>+IF(J50='11 FORMULAS'!$E$4,'11 FORMULAS'!$F$4,IF(J50='11 FORMULAS'!$E$5,'11 FORMULAS'!$F$5,IF(J50='11 FORMULAS'!$E$6,'11 FORMULAS'!$F$6,"")))</f>
        <v>0.15</v>
      </c>
      <c r="L50" s="65" t="str">
        <f>+IF(OR(J50='11 FORMULAS'!$O$4,J50='11 FORMULAS'!$O$5),'11 FORMULAS'!$P$5,IF(J50='11 FORMULAS'!$O$6,'11 FORMULAS'!$P$6,""))</f>
        <v>Probabilidad</v>
      </c>
      <c r="M50" s="1" t="s">
        <v>95</v>
      </c>
      <c r="N50" s="65">
        <f>+IF(M50='11 FORMULAS'!$H$4,'11 FORMULAS'!$I$4,IF(M50='11 FORMULAS'!$H$5,'11 FORMULAS'!$I$5,""))</f>
        <v>0.15</v>
      </c>
      <c r="O50" s="4" t="s">
        <v>98</v>
      </c>
      <c r="P50" s="4" t="s">
        <v>100</v>
      </c>
      <c r="Q50" s="4" t="s">
        <v>103</v>
      </c>
      <c r="R50" s="334">
        <f>+IFERROR(K50+N50,"")</f>
        <v>0.3</v>
      </c>
      <c r="S50" s="334">
        <f>IF(L50='11 FORMULAS'!$P$5,S49-(S49*R50),S49)</f>
        <v>0.16799999999999998</v>
      </c>
      <c r="T50" s="334">
        <f>IF(L50='11 FORMULAS'!$P$6,T49-(T49*R50),T49)</f>
        <v>0.44999999999999996</v>
      </c>
      <c r="U50" s="433"/>
      <c r="V50" s="436"/>
      <c r="X50" s="329"/>
      <c r="Y50" s="330"/>
      <c r="Z50" s="330"/>
    </row>
    <row r="51" spans="1:26" ht="29.4" customHeight="1" thickBot="1" x14ac:dyDescent="0.35">
      <c r="A51" s="440"/>
      <c r="B51" s="443"/>
      <c r="C51" s="446"/>
      <c r="D51" s="449"/>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f>IF(L51='11 FORMULAS'!$P$5,S50-(S50*R51),S50)</f>
        <v>0.16799999999999998</v>
      </c>
      <c r="T51" s="335">
        <f>IF(L51='11 FORMULAS'!$P$6,T50-(T50*R51),T50)</f>
        <v>0.44999999999999996</v>
      </c>
      <c r="U51" s="434"/>
      <c r="V51" s="437"/>
    </row>
    <row r="52" spans="1:26" ht="82.5" customHeight="1" x14ac:dyDescent="0.3">
      <c r="A52" s="438" t="str">
        <f>'2 CONTEXTO E IDENTIFICACIÓN'!A20</f>
        <v>R12</v>
      </c>
      <c r="B52" s="441" t="str">
        <f>+'2 CONTEXTO E IDENTIFICACIÓN'!E20</f>
        <v>Posibilidad de pérdida Económica por reprocesos e inconsistencias en el proceso de facturación debdido a alta rotación de personal, fallas en los controles que garanticen la adherencia a los procesos para la facturación.</v>
      </c>
      <c r="C52" s="444">
        <f>+'3 PROBABIL E IMPACTO INHERENTE'!E20</f>
        <v>0.4</v>
      </c>
      <c r="D52" s="447">
        <f>+'3 PROBABIL E IMPACTO INHERENTE'!M20</f>
        <v>0.8</v>
      </c>
      <c r="E52" s="68">
        <v>1</v>
      </c>
      <c r="F52" s="71" t="s">
        <v>374</v>
      </c>
      <c r="G52" s="71" t="s">
        <v>351</v>
      </c>
      <c r="H52" s="71" t="s">
        <v>322</v>
      </c>
      <c r="I52" s="318" t="str">
        <f t="shared" si="16"/>
        <v>Gestión Financiera Socializar los informes de preauditoría y revisión a la facturación generada en la USI de manera mensual</v>
      </c>
      <c r="J52" s="5" t="s">
        <v>106</v>
      </c>
      <c r="K52" s="64">
        <f>+IF(J52='11 FORMULAS'!$E$4,'11 FORMULAS'!$F$4,IF(J52='11 FORMULAS'!$E$5,'11 FORMULAS'!$F$5,IF(J52='11 FORMULAS'!$E$6,'11 FORMULAS'!$F$6,"")))</f>
        <v>0.25</v>
      </c>
      <c r="L52" s="64" t="str">
        <f>+IF(OR(J52='11 FORMULAS'!$O$4,J52='11 FORMULAS'!$O$5),'11 FORMULAS'!$P$5,IF(J52='11 FORMULAS'!$O$6,'11 FORMULAS'!$P$6,""))</f>
        <v>Probabilidad</v>
      </c>
      <c r="M52" s="5" t="s">
        <v>95</v>
      </c>
      <c r="N52" s="64">
        <f>+IF(M52='11 FORMULAS'!$H$4,'11 FORMULAS'!$I$4,IF(M52='11 FORMULAS'!$H$5,'11 FORMULAS'!$I$5,""))</f>
        <v>0.15</v>
      </c>
      <c r="O52" s="6" t="s">
        <v>98</v>
      </c>
      <c r="P52" s="6" t="s">
        <v>100</v>
      </c>
      <c r="Q52" s="6" t="s">
        <v>103</v>
      </c>
      <c r="R52" s="333">
        <f>+IFERROR(K52+N52,"")</f>
        <v>0.4</v>
      </c>
      <c r="S52" s="333">
        <f>IF(L52='11 FORMULAS'!$P$5,C52-(C52*R52),C52)</f>
        <v>0.24</v>
      </c>
      <c r="T52" s="333">
        <f>IF(L52='11 FORMULAS'!$P$6,D52-(D52*R52),D52)</f>
        <v>0.8</v>
      </c>
      <c r="U52" s="432">
        <f>+IF(S55="","",S55)</f>
        <v>0.24</v>
      </c>
      <c r="V52" s="435">
        <f>+IF(T55="","",T55)</f>
        <v>0.8</v>
      </c>
      <c r="X52" s="329"/>
      <c r="Y52" s="330"/>
      <c r="Z52" s="330"/>
    </row>
    <row r="53" spans="1:26" ht="49.5" customHeight="1" x14ac:dyDescent="0.3">
      <c r="A53" s="439"/>
      <c r="B53" s="442"/>
      <c r="C53" s="445"/>
      <c r="D53" s="448"/>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f>IF(L53='11 FORMULAS'!$P$5,S52-(S52*R53),S52)</f>
        <v>0.24</v>
      </c>
      <c r="T53" s="334">
        <f>IF(L53='11 FORMULAS'!$P$6,T52-(T52*R53),T52)</f>
        <v>0.8</v>
      </c>
      <c r="U53" s="433"/>
      <c r="V53" s="436"/>
      <c r="X53" s="329"/>
      <c r="Y53" s="330"/>
      <c r="Z53" s="330"/>
    </row>
    <row r="54" spans="1:26" ht="29.4" customHeight="1" x14ac:dyDescent="0.3">
      <c r="A54" s="439"/>
      <c r="B54" s="442"/>
      <c r="C54" s="445"/>
      <c r="D54" s="448"/>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f>IF(L54='11 FORMULAS'!$P$5,S53-(S53*R54),S53)</f>
        <v>0.24</v>
      </c>
      <c r="T54" s="334">
        <f>IF(L54='11 FORMULAS'!$P$6,T53-(T53*R54),T53)</f>
        <v>0.8</v>
      </c>
      <c r="U54" s="433"/>
      <c r="V54" s="436"/>
      <c r="X54" s="329"/>
      <c r="Y54" s="330"/>
      <c r="Z54" s="330"/>
    </row>
    <row r="55" spans="1:26" ht="29.4" customHeight="1" thickBot="1" x14ac:dyDescent="0.35">
      <c r="A55" s="440"/>
      <c r="B55" s="443"/>
      <c r="C55" s="446"/>
      <c r="D55" s="449"/>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f>IF(L55='11 FORMULAS'!$P$5,S54-(S54*R55),S54)</f>
        <v>0.24</v>
      </c>
      <c r="T55" s="335">
        <f>IF(L55='11 FORMULAS'!$P$6,T54-(T54*R55),T54)</f>
        <v>0.8</v>
      </c>
      <c r="U55" s="434"/>
      <c r="V55" s="437"/>
    </row>
    <row r="56" spans="1:26" ht="78.75" customHeight="1" x14ac:dyDescent="0.3">
      <c r="A56" s="438" t="str">
        <f>'2 CONTEXTO E IDENTIFICACIÓN'!A21</f>
        <v>R13</v>
      </c>
      <c r="B56" s="441" t="str">
        <f>+'2 CONTEXTO E IDENTIFICACIÓN'!E21</f>
        <v>Posibilidad de pérdida Reputacional y Económica por multas y sanciones debido a la ausencia de controles y herramientas que mitiguen el fraude, lavado de activos y financiación del terrorismo.</v>
      </c>
      <c r="C56" s="444">
        <f>+'3 PROBABIL E IMPACTO INHERENTE'!E21</f>
        <v>0.4</v>
      </c>
      <c r="D56" s="447">
        <f>+'3 PROBABIL E IMPACTO INHERENTE'!M21</f>
        <v>0.8</v>
      </c>
      <c r="E56" s="68">
        <v>1</v>
      </c>
      <c r="F56" s="71" t="s">
        <v>376</v>
      </c>
      <c r="G56" s="71" t="s">
        <v>352</v>
      </c>
      <c r="H56" s="71" t="s">
        <v>353</v>
      </c>
      <c r="I56" s="318" t="str">
        <f t="shared" si="16"/>
        <v>Gestión Jurídica Implementar el Plan de acción de SARLAF de manera permanente</v>
      </c>
      <c r="J56" s="5" t="s">
        <v>106</v>
      </c>
      <c r="K56" s="64">
        <f>+IF(J56='11 FORMULAS'!$E$4,'11 FORMULAS'!$F$4,IF(J56='11 FORMULAS'!$E$5,'11 FORMULAS'!$F$5,IF(J56='11 FORMULAS'!$E$6,'11 FORMULAS'!$F$6,"")))</f>
        <v>0.25</v>
      </c>
      <c r="L56" s="64" t="str">
        <f>+IF(OR(J56='11 FORMULAS'!$O$4,J56='11 FORMULAS'!$O$5),'11 FORMULAS'!$P$5,IF(J56='11 FORMULAS'!$O$6,'11 FORMULAS'!$P$6,""))</f>
        <v>Probabilidad</v>
      </c>
      <c r="M56" s="5" t="s">
        <v>95</v>
      </c>
      <c r="N56" s="64">
        <f>+IF(M56='11 FORMULAS'!$H$4,'11 FORMULAS'!$I$4,IF(M56='11 FORMULAS'!$H$5,'11 FORMULAS'!$I$5,""))</f>
        <v>0.15</v>
      </c>
      <c r="O56" s="6" t="s">
        <v>98</v>
      </c>
      <c r="P56" s="6" t="s">
        <v>100</v>
      </c>
      <c r="Q56" s="6" t="s">
        <v>103</v>
      </c>
      <c r="R56" s="333">
        <f>+IFERROR(K56+N56,"")</f>
        <v>0.4</v>
      </c>
      <c r="S56" s="333">
        <f>IF(L56='11 FORMULAS'!$P$5,C56-(C56*R56),C56)</f>
        <v>0.24</v>
      </c>
      <c r="T56" s="333">
        <f>IF(L56='11 FORMULAS'!$P$6,D56-(D56*R56),D56)</f>
        <v>0.8</v>
      </c>
      <c r="U56" s="432">
        <f>+IF(S59="","",S59)</f>
        <v>0.24</v>
      </c>
      <c r="V56" s="435">
        <f>+IF(T59="","",T59)</f>
        <v>0.8</v>
      </c>
      <c r="X56" s="329"/>
      <c r="Y56" s="330"/>
      <c r="Z56" s="330"/>
    </row>
    <row r="57" spans="1:26" ht="51" customHeight="1" x14ac:dyDescent="0.3">
      <c r="A57" s="439"/>
      <c r="B57" s="442"/>
      <c r="C57" s="445"/>
      <c r="D57" s="448"/>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f>IF(L57='11 FORMULAS'!$P$5,S56-(S56*R57),S56)</f>
        <v>0.24</v>
      </c>
      <c r="T57" s="334">
        <f>IF(L57='11 FORMULAS'!$P$6,T56-(T56*R57),T56)</f>
        <v>0.8</v>
      </c>
      <c r="U57" s="433"/>
      <c r="V57" s="436"/>
      <c r="X57" s="329"/>
      <c r="Y57" s="330"/>
      <c r="Z57" s="330"/>
    </row>
    <row r="58" spans="1:26" ht="29.4" customHeight="1" x14ac:dyDescent="0.3">
      <c r="A58" s="439"/>
      <c r="B58" s="442"/>
      <c r="C58" s="445"/>
      <c r="D58" s="448"/>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f>IF(L58='11 FORMULAS'!$P$5,S57-(S57*R58),S57)</f>
        <v>0.24</v>
      </c>
      <c r="T58" s="334">
        <f>IF(L58='11 FORMULAS'!$P$6,T57-(T57*R58),T57)</f>
        <v>0.8</v>
      </c>
      <c r="U58" s="433"/>
      <c r="V58" s="436"/>
      <c r="X58" s="329"/>
      <c r="Y58" s="330"/>
      <c r="Z58" s="330"/>
    </row>
    <row r="59" spans="1:26" ht="29.4" customHeight="1" thickBot="1" x14ac:dyDescent="0.35">
      <c r="A59" s="440"/>
      <c r="B59" s="443"/>
      <c r="C59" s="446"/>
      <c r="D59" s="449"/>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f>IF(L59='11 FORMULAS'!$P$5,S58-(S58*R59),S58)</f>
        <v>0.24</v>
      </c>
      <c r="T59" s="335">
        <f>IF(L59='11 FORMULAS'!$P$6,T58-(T58*R59),T58)</f>
        <v>0.8</v>
      </c>
      <c r="U59" s="434"/>
      <c r="V59" s="437"/>
    </row>
    <row r="60" spans="1:26" ht="121.5" customHeight="1" x14ac:dyDescent="0.3">
      <c r="A60" s="438" t="str">
        <f>'2 CONTEXTO E IDENTIFICACIÓN'!A22</f>
        <v>R14</v>
      </c>
      <c r="B60" s="441" t="str">
        <f>+'2 CONTEXTO E IDENTIFICACIÓN'!E22</f>
        <v>Posibilidad de pérdida Económica y Reputacional descuentos económicos, agudización del estado de salud de los pacientes debido a incumplimiento en el seguimiento a controles y actividades de promoción de la salud y prevención de la enfermedad.</v>
      </c>
      <c r="C60" s="444">
        <f>+'3 PROBABIL E IMPACTO INHERENTE'!E22</f>
        <v>0.6</v>
      </c>
      <c r="D60" s="447">
        <f>+'3 PROBABIL E IMPACTO INHERENTE'!M22</f>
        <v>0.8</v>
      </c>
      <c r="E60" s="68">
        <v>1</v>
      </c>
      <c r="F60" s="71" t="s">
        <v>378</v>
      </c>
      <c r="G60" s="71" t="s">
        <v>354</v>
      </c>
      <c r="H60" s="71" t="s">
        <v>322</v>
      </c>
      <c r="I60" s="318" t="str">
        <f t="shared" si="16"/>
        <v>Gestión de servicios ambulatorios Diseñar y socializar informes sobre el cumplimiento de metas de producción de las EAPB en contrato con la ESE de manera mensual</v>
      </c>
      <c r="J60" s="5" t="s">
        <v>106</v>
      </c>
      <c r="K60" s="64">
        <f>+IF(J60='11 FORMULAS'!$E$4,'11 FORMULAS'!$F$4,IF(J60='11 FORMULAS'!$E$5,'11 FORMULAS'!$F$5,IF(J60='11 FORMULAS'!$E$6,'11 FORMULAS'!$F$6,"")))</f>
        <v>0.25</v>
      </c>
      <c r="L60" s="64" t="str">
        <f>+IF(OR(J60='11 FORMULAS'!$O$4,J60='11 FORMULAS'!$O$5),'11 FORMULAS'!$P$5,IF(J60='11 FORMULAS'!$O$6,'11 FORMULAS'!$P$6,""))</f>
        <v>Probabilidad</v>
      </c>
      <c r="M60" s="5" t="s">
        <v>95</v>
      </c>
      <c r="N60" s="64">
        <f>+IF(M60='11 FORMULAS'!$H$4,'11 FORMULAS'!$I$4,IF(M60='11 FORMULAS'!$H$5,'11 FORMULAS'!$I$5,""))</f>
        <v>0.15</v>
      </c>
      <c r="O60" s="6" t="s">
        <v>98</v>
      </c>
      <c r="P60" s="6" t="s">
        <v>100</v>
      </c>
      <c r="Q60" s="6" t="s">
        <v>103</v>
      </c>
      <c r="R60" s="333">
        <f>+IFERROR(K60+N60,"")</f>
        <v>0.4</v>
      </c>
      <c r="S60" s="333">
        <f>IF(L60='11 FORMULAS'!$P$5,C60-(C60*R60),C60)</f>
        <v>0.36</v>
      </c>
      <c r="T60" s="333">
        <f>IF(L60='11 FORMULAS'!$P$6,D60-(D60*R60),D60)</f>
        <v>0.8</v>
      </c>
      <c r="U60" s="432">
        <f>+IF(S63="","",S63)</f>
        <v>0.36</v>
      </c>
      <c r="V60" s="435">
        <f>+IF(T63="","",T63)</f>
        <v>0.8</v>
      </c>
      <c r="X60" s="329"/>
      <c r="Y60" s="330"/>
      <c r="Z60" s="330"/>
    </row>
    <row r="61" spans="1:26" ht="44.25" customHeight="1" x14ac:dyDescent="0.3">
      <c r="A61" s="439"/>
      <c r="B61" s="442"/>
      <c r="C61" s="445"/>
      <c r="D61" s="448"/>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f>IF(L61='11 FORMULAS'!$P$5,S60-(S60*R61),S60)</f>
        <v>0.36</v>
      </c>
      <c r="T61" s="334">
        <f>IF(L61='11 FORMULAS'!$P$6,T60-(T60*R61),T60)</f>
        <v>0.8</v>
      </c>
      <c r="U61" s="433"/>
      <c r="V61" s="436"/>
      <c r="X61" s="329"/>
      <c r="Y61" s="330"/>
      <c r="Z61" s="330"/>
    </row>
    <row r="62" spans="1:26" ht="39" customHeight="1" x14ac:dyDescent="0.3">
      <c r="A62" s="439"/>
      <c r="B62" s="442"/>
      <c r="C62" s="445"/>
      <c r="D62" s="448"/>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f>IF(L62='11 FORMULAS'!$P$5,S61-(S61*R62),S61)</f>
        <v>0.36</v>
      </c>
      <c r="T62" s="334">
        <f>IF(L62='11 FORMULAS'!$P$6,T61-(T61*R62),T61)</f>
        <v>0.8</v>
      </c>
      <c r="U62" s="433"/>
      <c r="V62" s="436"/>
      <c r="X62" s="329"/>
      <c r="Y62" s="330"/>
      <c r="Z62" s="330"/>
    </row>
    <row r="63" spans="1:26" ht="29.4" customHeight="1" thickBot="1" x14ac:dyDescent="0.35">
      <c r="A63" s="440"/>
      <c r="B63" s="443"/>
      <c r="C63" s="446"/>
      <c r="D63" s="449"/>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f>IF(L63='11 FORMULAS'!$P$5,S62-(S62*R63),S62)</f>
        <v>0.36</v>
      </c>
      <c r="T63" s="335">
        <f>IF(L63='11 FORMULAS'!$P$6,T62-(T62*R63),T62)</f>
        <v>0.8</v>
      </c>
      <c r="U63" s="434"/>
      <c r="V63" s="437"/>
    </row>
    <row r="64" spans="1:26" ht="102" customHeight="1" x14ac:dyDescent="0.3">
      <c r="A64" s="438" t="str">
        <f>'2 CONTEXTO E IDENTIFICACIÓN'!A23</f>
        <v>R15</v>
      </c>
      <c r="B64" s="441" t="str">
        <f>+'2 CONTEXTO E IDENTIFICACIÓN'!E23</f>
        <v>Posibilidad de pérdida Económica y Reputacional por bajas coberturas en la atención a las familias y comunidades debido a estrategias insuficientes para la captación, canalización y atención en la población.</v>
      </c>
      <c r="C64" s="444">
        <f>+'3 PROBABIL E IMPACTO INHERENTE'!E23</f>
        <v>0.6</v>
      </c>
      <c r="D64" s="447">
        <f>+'3 PROBABIL E IMPACTO INHERENTE'!M23</f>
        <v>0.8</v>
      </c>
      <c r="E64" s="68">
        <v>1</v>
      </c>
      <c r="F64" s="71" t="s">
        <v>379</v>
      </c>
      <c r="G64" s="71" t="s">
        <v>355</v>
      </c>
      <c r="H64" s="71" t="s">
        <v>356</v>
      </c>
      <c r="I64" s="318" t="str">
        <f t="shared" si="16"/>
        <v>Gestión en salud familiar y comunitaria Realizar seguimiento bimensual a la ejecución técnica y financiera del convenio MAITE bimensual</v>
      </c>
      <c r="J64" s="5" t="s">
        <v>106</v>
      </c>
      <c r="K64" s="64">
        <f>+IF(J64='11 FORMULAS'!$E$4,'11 FORMULAS'!$F$4,IF(J64='11 FORMULAS'!$E$5,'11 FORMULAS'!$F$5,IF(J64='11 FORMULAS'!$E$6,'11 FORMULAS'!$F$6,"")))</f>
        <v>0.25</v>
      </c>
      <c r="L64" s="64" t="str">
        <f>+IF(OR(J64='11 FORMULAS'!$O$4,J64='11 FORMULAS'!$O$5),'11 FORMULAS'!$P$5,IF(J64='11 FORMULAS'!$O$6,'11 FORMULAS'!$P$6,""))</f>
        <v>Probabilidad</v>
      </c>
      <c r="M64" s="5" t="s">
        <v>95</v>
      </c>
      <c r="N64" s="64">
        <f>+IF(M64='11 FORMULAS'!$H$4,'11 FORMULAS'!$I$4,IF(M64='11 FORMULAS'!$H$5,'11 FORMULAS'!$I$5,""))</f>
        <v>0.15</v>
      </c>
      <c r="O64" s="6" t="s">
        <v>98</v>
      </c>
      <c r="P64" s="6" t="s">
        <v>100</v>
      </c>
      <c r="Q64" s="6" t="s">
        <v>103</v>
      </c>
      <c r="R64" s="333">
        <f>+IFERROR(K64+N64,"")</f>
        <v>0.4</v>
      </c>
      <c r="S64" s="333">
        <f>IF(L64='11 FORMULAS'!$P$5,C64-(C64*R64),C64)</f>
        <v>0.36</v>
      </c>
      <c r="T64" s="333">
        <f>IF(L64='11 FORMULAS'!$P$6,D64-(D64*R64),D64)</f>
        <v>0.8</v>
      </c>
      <c r="U64" s="432">
        <f>+IF(S67="","",S67)</f>
        <v>0.36</v>
      </c>
      <c r="V64" s="435">
        <f>+IF(T67="","",T67)</f>
        <v>0.8</v>
      </c>
      <c r="X64" s="329"/>
      <c r="Y64" s="330"/>
      <c r="Z64" s="330"/>
    </row>
    <row r="65" spans="1:26" ht="29.4" customHeight="1" x14ac:dyDescent="0.3">
      <c r="A65" s="439"/>
      <c r="B65" s="442"/>
      <c r="C65" s="445"/>
      <c r="D65" s="448"/>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f>IF(L65='11 FORMULAS'!$P$5,S64-(S64*R65),S64)</f>
        <v>0.36</v>
      </c>
      <c r="T65" s="334">
        <f>IF(L65='11 FORMULAS'!$P$6,T64-(T64*R65),T64)</f>
        <v>0.8</v>
      </c>
      <c r="U65" s="433"/>
      <c r="V65" s="436"/>
      <c r="X65" s="329"/>
      <c r="Y65" s="330"/>
      <c r="Z65" s="330"/>
    </row>
    <row r="66" spans="1:26" ht="45" customHeight="1" x14ac:dyDescent="0.3">
      <c r="A66" s="439"/>
      <c r="B66" s="442"/>
      <c r="C66" s="445"/>
      <c r="D66" s="448"/>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f>IF(L66='11 FORMULAS'!$P$5,S65-(S65*R66),S65)</f>
        <v>0.36</v>
      </c>
      <c r="T66" s="334">
        <f>IF(L66='11 FORMULAS'!$P$6,T65-(T65*R66),T65)</f>
        <v>0.8</v>
      </c>
      <c r="U66" s="433"/>
      <c r="V66" s="436"/>
      <c r="X66" s="329"/>
      <c r="Y66" s="330"/>
      <c r="Z66" s="330"/>
    </row>
    <row r="67" spans="1:26" ht="29.4" customHeight="1" thickBot="1" x14ac:dyDescent="0.35">
      <c r="A67" s="440"/>
      <c r="B67" s="443"/>
      <c r="C67" s="446"/>
      <c r="D67" s="449"/>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f>IF(L67='11 FORMULAS'!$P$5,S66-(S66*R67),S66)</f>
        <v>0.36</v>
      </c>
      <c r="T67" s="335">
        <f>IF(L67='11 FORMULAS'!$P$6,T66-(T66*R67),T66)</f>
        <v>0.8</v>
      </c>
      <c r="U67" s="434"/>
      <c r="V67" s="437"/>
    </row>
    <row r="68" spans="1:26" ht="83.25" customHeight="1" x14ac:dyDescent="0.3">
      <c r="A68" s="438" t="str">
        <f>'2 CONTEXTO E IDENTIFICACIÓN'!A24</f>
        <v>R16</v>
      </c>
      <c r="B68" s="441" t="str">
        <f>+'2 CONTEXTO E IDENTIFICACIÓN'!E24</f>
        <v>Posibilidad de pérdida Reputacional y Económica por incumplimiento en los lineamientos para la contratación de bienes o servicios en la institución  debido a la debilidad en la instauración de mecanismos de verificación y control para la garantía del cumplimiento de los requisitos en la contratación.</v>
      </c>
      <c r="C68" s="444">
        <f>+'3 PROBABIL E IMPACTO INHERENTE'!E24</f>
        <v>0.6</v>
      </c>
      <c r="D68" s="447">
        <f>+'3 PROBABIL E IMPACTO INHERENTE'!M24</f>
        <v>0.8</v>
      </c>
      <c r="E68" s="68">
        <v>1</v>
      </c>
      <c r="F68" s="71" t="s">
        <v>376</v>
      </c>
      <c r="G68" s="231" t="s">
        <v>345</v>
      </c>
      <c r="H68" s="231"/>
      <c r="I68" s="318" t="str">
        <f t="shared" si="16"/>
        <v xml:space="preserve">Gestión Jurídica Realizar la actualización del manual de contratación de la Unidad de Salud  </v>
      </c>
      <c r="J68" s="5" t="s">
        <v>106</v>
      </c>
      <c r="K68" s="64">
        <f>+IF(J68='11 FORMULAS'!$E$4,'11 FORMULAS'!$F$4,IF(J68='11 FORMULAS'!$E$5,'11 FORMULAS'!$F$5,IF(J68='11 FORMULAS'!$E$6,'11 FORMULAS'!$F$6,"")))</f>
        <v>0.25</v>
      </c>
      <c r="L68" s="64" t="str">
        <f>+IF(OR(J68='11 FORMULAS'!$O$4,J68='11 FORMULAS'!$O$5),'11 FORMULAS'!$P$5,IF(J68='11 FORMULAS'!$O$6,'11 FORMULAS'!$P$6,""))</f>
        <v>Probabilidad</v>
      </c>
      <c r="M68" s="5" t="s">
        <v>95</v>
      </c>
      <c r="N68" s="64">
        <f>+IF(M68='11 FORMULAS'!$H$4,'11 FORMULAS'!$I$4,IF(M68='11 FORMULAS'!$H$5,'11 FORMULAS'!$I$5,""))</f>
        <v>0.15</v>
      </c>
      <c r="O68" s="6" t="s">
        <v>98</v>
      </c>
      <c r="P68" s="6" t="s">
        <v>100</v>
      </c>
      <c r="Q68" s="6" t="s">
        <v>103</v>
      </c>
      <c r="R68" s="333">
        <f>+IFERROR(K68+N68,"")</f>
        <v>0.4</v>
      </c>
      <c r="S68" s="333">
        <f>IF(L68='11 FORMULAS'!$P$5,C68-(C68*R68),C68)</f>
        <v>0.36</v>
      </c>
      <c r="T68" s="333">
        <f>IF(L68='11 FORMULAS'!$P$6,D68-(D68*R68),D68)</f>
        <v>0.8</v>
      </c>
      <c r="U68" s="432">
        <f>+IF(S71="","",S71)</f>
        <v>0.18</v>
      </c>
      <c r="V68" s="435">
        <f>+IF(T71="","",T71)</f>
        <v>0.8</v>
      </c>
      <c r="X68" s="329"/>
      <c r="Y68" s="330"/>
      <c r="Z68" s="330"/>
    </row>
    <row r="69" spans="1:26" ht="117.75" customHeight="1" x14ac:dyDescent="0.3">
      <c r="A69" s="439"/>
      <c r="B69" s="442"/>
      <c r="C69" s="445"/>
      <c r="D69" s="448"/>
      <c r="E69" s="69">
        <v>2</v>
      </c>
      <c r="F69" s="231" t="s">
        <v>376</v>
      </c>
      <c r="G69" s="231" t="s">
        <v>357</v>
      </c>
      <c r="H69" s="231"/>
      <c r="I69" s="319" t="str">
        <f t="shared" si="16"/>
        <v xml:space="preserve">Gestión Jurídica Diseñar y socializar la publicación completa y oportuna de los procesos de compra de bienes y/o servicios en la plataforma del SECOP. </v>
      </c>
      <c r="J69" s="1" t="s">
        <v>106</v>
      </c>
      <c r="K69" s="65">
        <f>+IF(J69='11 FORMULAS'!$E$4,'11 FORMULAS'!$F$4,IF(J69='11 FORMULAS'!$E$5,'11 FORMULAS'!$F$5,IF(J69='11 FORMULAS'!$E$6,'11 FORMULAS'!$F$6,"")))</f>
        <v>0.25</v>
      </c>
      <c r="L69" s="65" t="str">
        <f>+IF(OR(J69='11 FORMULAS'!$O$4,J69='11 FORMULAS'!$O$5),'11 FORMULAS'!$P$5,IF(J69='11 FORMULAS'!$O$6,'11 FORMULAS'!$P$6,""))</f>
        <v>Probabilidad</v>
      </c>
      <c r="M69" s="1" t="s">
        <v>94</v>
      </c>
      <c r="N69" s="65">
        <f>+IF(M69='11 FORMULAS'!$H$4,'11 FORMULAS'!$I$4,IF(M69='11 FORMULAS'!$H$5,'11 FORMULAS'!$I$5,""))</f>
        <v>0.25</v>
      </c>
      <c r="O69" s="4" t="s">
        <v>98</v>
      </c>
      <c r="P69" s="4" t="s">
        <v>100</v>
      </c>
      <c r="Q69" s="4" t="s">
        <v>103</v>
      </c>
      <c r="R69" s="334">
        <f t="shared" ref="R69" si="31">+IFERROR(K69+N69,"")</f>
        <v>0.5</v>
      </c>
      <c r="S69" s="334">
        <f>IF(L69='11 FORMULAS'!$P$5,S68-(S68*R69),S68)</f>
        <v>0.18</v>
      </c>
      <c r="T69" s="334">
        <f>IF(L69='11 FORMULAS'!$P$6,T68-(T68*R69),T68)</f>
        <v>0.8</v>
      </c>
      <c r="U69" s="433"/>
      <c r="V69" s="436"/>
      <c r="X69" s="329"/>
      <c r="Y69" s="330"/>
      <c r="Z69" s="330"/>
    </row>
    <row r="70" spans="1:26" ht="56.25" customHeight="1" x14ac:dyDescent="0.3">
      <c r="A70" s="439"/>
      <c r="B70" s="442"/>
      <c r="C70" s="445"/>
      <c r="D70" s="448"/>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f>IF(L70='11 FORMULAS'!$P$5,S69-(S69*R70),S69)</f>
        <v>0.18</v>
      </c>
      <c r="T70" s="334">
        <f>IF(L70='11 FORMULAS'!$P$6,T69-(T69*R70),T69)</f>
        <v>0.8</v>
      </c>
      <c r="U70" s="433"/>
      <c r="V70" s="436"/>
      <c r="X70" s="329"/>
      <c r="Y70" s="330"/>
      <c r="Z70" s="330"/>
    </row>
    <row r="71" spans="1:26" ht="34.5" customHeight="1" thickBot="1" x14ac:dyDescent="0.35">
      <c r="A71" s="440"/>
      <c r="B71" s="443"/>
      <c r="C71" s="446"/>
      <c r="D71" s="449"/>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f>IF(L71='11 FORMULAS'!$P$5,S70-(S70*R71),S70)</f>
        <v>0.18</v>
      </c>
      <c r="T71" s="335">
        <f>IF(L71='11 FORMULAS'!$P$6,T70-(T70*R71),T70)</f>
        <v>0.8</v>
      </c>
      <c r="U71" s="434"/>
      <c r="V71" s="437"/>
    </row>
    <row r="72" spans="1:26" ht="129.75" customHeight="1" thickBot="1" x14ac:dyDescent="0.35">
      <c r="A72" s="438" t="str">
        <f>'2 CONTEXTO E IDENTIFICACIÓN'!A25</f>
        <v>R17</v>
      </c>
      <c r="B72" s="441" t="str">
        <f>+'2 CONTEXTO E IDENTIFICACIÓN'!E25</f>
        <v>Posibilidad de pérdida Reputacional y Económica por fraudes y errores en el uso y registro de la información, perdidas económicas debido a baja adherencia a los protocolos de seguridad y manejo de las tecnologías de la informacion</v>
      </c>
      <c r="C72" s="444">
        <f>+'3 PROBABIL E IMPACTO INHERENTE'!E25</f>
        <v>0.6</v>
      </c>
      <c r="D72" s="447">
        <f>+'3 PROBABIL E IMPACTO INHERENTE'!M25</f>
        <v>0.8</v>
      </c>
      <c r="E72" s="68">
        <v>1</v>
      </c>
      <c r="F72" s="71" t="s">
        <v>380</v>
      </c>
      <c r="G72" s="71" t="s">
        <v>360</v>
      </c>
      <c r="H72" s="71" t="s">
        <v>361</v>
      </c>
      <c r="I72" s="318" t="str">
        <f t="shared" ref="I72:I87" si="33">+CONCATENATE(F72," ",G72," ",H72)</f>
        <v>Gestión de Sistema de Información y TICS Garantizar la capacitación e inudcción en el buen uso de los sistemas de información dirigido a todo el personal  de la ESE  mínimo una vez al año</v>
      </c>
      <c r="J72" s="5" t="s">
        <v>106</v>
      </c>
      <c r="K72" s="64">
        <f>+IF(J72='11 FORMULAS'!$E$4,'11 FORMULAS'!$F$4,IF(J72='11 FORMULAS'!$E$5,'11 FORMULAS'!$F$5,IF(J72='11 FORMULAS'!$E$6,'11 FORMULAS'!$F$6,"")))</f>
        <v>0.25</v>
      </c>
      <c r="L72" s="64" t="str">
        <f>+IF(OR(J72='11 FORMULAS'!$O$4,J72='11 FORMULAS'!$O$5),'11 FORMULAS'!$P$5,IF(J72='11 FORMULAS'!$O$6,'11 FORMULAS'!$P$6,""))</f>
        <v>Probabilidad</v>
      </c>
      <c r="M72" s="5" t="s">
        <v>95</v>
      </c>
      <c r="N72" s="64">
        <f>+IF(M72='11 FORMULAS'!$H$4,'11 FORMULAS'!$I$4,IF(M72='11 FORMULAS'!$H$5,'11 FORMULAS'!$I$5,""))</f>
        <v>0.15</v>
      </c>
      <c r="O72" s="6" t="s">
        <v>98</v>
      </c>
      <c r="P72" s="6" t="s">
        <v>100</v>
      </c>
      <c r="Q72" s="6" t="s">
        <v>103</v>
      </c>
      <c r="R72" s="333">
        <f>+IFERROR(K72+N72,"")</f>
        <v>0.4</v>
      </c>
      <c r="S72" s="333">
        <f>IF(L72='11 FORMULAS'!$P$5,C72-(C72*R72),C72)</f>
        <v>0.36</v>
      </c>
      <c r="T72" s="333">
        <f>IF(L72='11 FORMULAS'!$P$6,D72-(D72*R72),D72)</f>
        <v>0.8</v>
      </c>
      <c r="U72" s="432">
        <f>+IF(S75="","",S75)</f>
        <v>0.216</v>
      </c>
      <c r="V72" s="435">
        <f>+IF(T75="","",T75)</f>
        <v>0.8</v>
      </c>
      <c r="X72" s="329"/>
      <c r="Y72" s="330"/>
      <c r="Z72" s="330"/>
    </row>
    <row r="73" spans="1:26" ht="120" customHeight="1" x14ac:dyDescent="0.3">
      <c r="A73" s="439"/>
      <c r="B73" s="442"/>
      <c r="C73" s="445"/>
      <c r="D73" s="448"/>
      <c r="E73" s="69">
        <v>2</v>
      </c>
      <c r="F73" s="71" t="s">
        <v>380</v>
      </c>
      <c r="G73" s="231" t="s">
        <v>362</v>
      </c>
      <c r="H73" s="231" t="s">
        <v>338</v>
      </c>
      <c r="I73" s="319" t="str">
        <f t="shared" si="33"/>
        <v>Gestión de Sistema de Información y TICS Realizar informes de seguimiento al buen uso de las tecnologías y seguridad de la información de la ESE semestral</v>
      </c>
      <c r="J73" s="1" t="s">
        <v>106</v>
      </c>
      <c r="K73" s="65">
        <f>+IF(J73='11 FORMULAS'!$E$4,'11 FORMULAS'!$F$4,IF(J73='11 FORMULAS'!$E$5,'11 FORMULAS'!$F$5,IF(J73='11 FORMULAS'!$E$6,'11 FORMULAS'!$F$6,"")))</f>
        <v>0.25</v>
      </c>
      <c r="L73" s="65" t="str">
        <f>+IF(OR(J73='11 FORMULAS'!$O$4,J73='11 FORMULAS'!$O$5),'11 FORMULAS'!$P$5,IF(J73='11 FORMULAS'!$O$6,'11 FORMULAS'!$P$6,""))</f>
        <v>Probabilidad</v>
      </c>
      <c r="M73" s="1" t="s">
        <v>95</v>
      </c>
      <c r="N73" s="65">
        <f>+IF(M73='11 FORMULAS'!$H$4,'11 FORMULAS'!$I$4,IF(M73='11 FORMULAS'!$H$5,'11 FORMULAS'!$I$5,""))</f>
        <v>0.15</v>
      </c>
      <c r="O73" s="4" t="s">
        <v>98</v>
      </c>
      <c r="P73" s="4" t="s">
        <v>100</v>
      </c>
      <c r="Q73" s="4" t="s">
        <v>103</v>
      </c>
      <c r="R73" s="334">
        <f t="shared" ref="R73" si="34">+IFERROR(K73+N73,"")</f>
        <v>0.4</v>
      </c>
      <c r="S73" s="334">
        <f>IF(L73='11 FORMULAS'!$P$5,S72-(S72*R73),S72)</f>
        <v>0.216</v>
      </c>
      <c r="T73" s="334">
        <f>IF(L73='11 FORMULAS'!$P$6,T72-(T72*R73),T72)</f>
        <v>0.8</v>
      </c>
      <c r="U73" s="433"/>
      <c r="V73" s="436"/>
      <c r="X73" s="329"/>
      <c r="Y73" s="330"/>
      <c r="Z73" s="330"/>
    </row>
    <row r="74" spans="1:26" ht="45" customHeight="1" x14ac:dyDescent="0.3">
      <c r="A74" s="439"/>
      <c r="B74" s="442"/>
      <c r="C74" s="445"/>
      <c r="D74" s="448"/>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f>IF(L74='11 FORMULAS'!$P$5,S73-(S73*R74),S73)</f>
        <v>0.216</v>
      </c>
      <c r="T74" s="334">
        <f>IF(L74='11 FORMULAS'!$P$6,T73-(T73*R74),T73)</f>
        <v>0.8</v>
      </c>
      <c r="U74" s="433"/>
      <c r="V74" s="436"/>
      <c r="X74" s="329"/>
      <c r="Y74" s="330"/>
      <c r="Z74" s="330"/>
    </row>
    <row r="75" spans="1:26" ht="58.5" customHeight="1" thickBot="1" x14ac:dyDescent="0.35">
      <c r="A75" s="440"/>
      <c r="B75" s="443"/>
      <c r="C75" s="446"/>
      <c r="D75" s="449"/>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f>IF(L75='11 FORMULAS'!$P$5,S74-(S74*R75),S74)</f>
        <v>0.216</v>
      </c>
      <c r="T75" s="335">
        <f>IF(L75='11 FORMULAS'!$P$6,T74-(T74*R75),T74)</f>
        <v>0.8</v>
      </c>
      <c r="U75" s="434"/>
      <c r="V75" s="437"/>
    </row>
    <row r="76" spans="1:26" ht="90.75" customHeight="1" x14ac:dyDescent="0.3">
      <c r="A76" s="438" t="str">
        <f>'2 CONTEXTO E IDENTIFICACIÓN'!A26</f>
        <v>R18</v>
      </c>
      <c r="B76" s="441" t="str">
        <f>+'2 CONTEXTO E IDENTIFICACIÓN'!E26</f>
        <v>Posibilidad de pérdida Económica y Reputacional por sanciones y multas debido al incumplimiento de los procesos y procedimientos de la Ley de Archivo vigente en la normatividad.</v>
      </c>
      <c r="C76" s="444">
        <f>+'3 PROBABIL E IMPACTO INHERENTE'!E26</f>
        <v>0.6</v>
      </c>
      <c r="D76" s="447">
        <f>+'3 PROBABIL E IMPACTO INHERENTE'!M26</f>
        <v>0.6</v>
      </c>
      <c r="E76" s="68">
        <v>1</v>
      </c>
      <c r="F76" s="71" t="s">
        <v>381</v>
      </c>
      <c r="G76" s="71" t="s">
        <v>358</v>
      </c>
      <c r="H76" s="71" t="s">
        <v>338</v>
      </c>
      <c r="I76" s="318" t="str">
        <f t="shared" si="33"/>
        <v>Gestión Documental Realizar socialización de los procesos y procedimientos para la gestión documental de la ESE de manera semestral</v>
      </c>
      <c r="J76" s="5" t="s">
        <v>106</v>
      </c>
      <c r="K76" s="64">
        <f>+IF(J76='11 FORMULAS'!$E$4,'11 FORMULAS'!$F$4,IF(J76='11 FORMULAS'!$E$5,'11 FORMULAS'!$F$5,IF(J76='11 FORMULAS'!$E$6,'11 FORMULAS'!$F$6,"")))</f>
        <v>0.25</v>
      </c>
      <c r="L76" s="64" t="str">
        <f>+IF(OR(J76='11 FORMULAS'!$O$4,J76='11 FORMULAS'!$O$5),'11 FORMULAS'!$P$5,IF(J76='11 FORMULAS'!$O$6,'11 FORMULAS'!$P$6,""))</f>
        <v>Probabilidad</v>
      </c>
      <c r="M76" s="5" t="s">
        <v>95</v>
      </c>
      <c r="N76" s="64">
        <f>+IF(M76='11 FORMULAS'!$H$4,'11 FORMULAS'!$I$4,IF(M76='11 FORMULAS'!$H$5,'11 FORMULAS'!$I$5,""))</f>
        <v>0.15</v>
      </c>
      <c r="O76" s="6" t="s">
        <v>98</v>
      </c>
      <c r="P76" s="6" t="s">
        <v>100</v>
      </c>
      <c r="Q76" s="6" t="s">
        <v>103</v>
      </c>
      <c r="R76" s="333">
        <f>+IFERROR(K76+N76,"")</f>
        <v>0.4</v>
      </c>
      <c r="S76" s="333">
        <f>IF(L76='11 FORMULAS'!$P$5,C76-(C76*R76),C76)</f>
        <v>0.36</v>
      </c>
      <c r="T76" s="333">
        <f>IF(L76='11 FORMULAS'!$P$6,D76-(D76*R76),D76)</f>
        <v>0.6</v>
      </c>
      <c r="U76" s="432">
        <f>+IF(S79="","",S79)</f>
        <v>0.216</v>
      </c>
      <c r="V76" s="435">
        <f>+IF(T79="","",T79)</f>
        <v>0.6</v>
      </c>
      <c r="X76" s="329"/>
      <c r="Y76" s="330"/>
      <c r="Z76" s="330"/>
    </row>
    <row r="77" spans="1:26" ht="125.25" customHeight="1" x14ac:dyDescent="0.3">
      <c r="A77" s="439"/>
      <c r="B77" s="442"/>
      <c r="C77" s="445"/>
      <c r="D77" s="448"/>
      <c r="E77" s="69">
        <v>2</v>
      </c>
      <c r="F77" s="231" t="s">
        <v>381</v>
      </c>
      <c r="G77" s="231" t="s">
        <v>359</v>
      </c>
      <c r="H77" s="231" t="s">
        <v>338</v>
      </c>
      <c r="I77" s="319" t="str">
        <f t="shared" si="33"/>
        <v>Gestión Documental Generar un informe de medición a la adherencia de los procesos y procedimientos de la gestión documental de manera semestral</v>
      </c>
      <c r="J77" s="1" t="s">
        <v>106</v>
      </c>
      <c r="K77" s="65">
        <f>+IF(J77='11 FORMULAS'!$E$4,'11 FORMULAS'!$F$4,IF(J77='11 FORMULAS'!$E$5,'11 FORMULAS'!$F$5,IF(J77='11 FORMULAS'!$E$6,'11 FORMULAS'!$F$6,"")))</f>
        <v>0.25</v>
      </c>
      <c r="L77" s="65" t="str">
        <f>+IF(OR(J77='11 FORMULAS'!$O$4,J77='11 FORMULAS'!$O$5),'11 FORMULAS'!$P$5,IF(J77='11 FORMULAS'!$O$6,'11 FORMULAS'!$P$6,""))</f>
        <v>Probabilidad</v>
      </c>
      <c r="M77" s="1" t="s">
        <v>95</v>
      </c>
      <c r="N77" s="65">
        <f>+IF(M77='11 FORMULAS'!$H$4,'11 FORMULAS'!$I$4,IF(M77='11 FORMULAS'!$H$5,'11 FORMULAS'!$I$5,""))</f>
        <v>0.15</v>
      </c>
      <c r="O77" s="4" t="s">
        <v>98</v>
      </c>
      <c r="P77" s="4" t="s">
        <v>100</v>
      </c>
      <c r="Q77" s="4" t="s">
        <v>103</v>
      </c>
      <c r="R77" s="334">
        <f t="shared" ref="R77" si="36">+IFERROR(K77+N77,"")</f>
        <v>0.4</v>
      </c>
      <c r="S77" s="334">
        <f>IF(L77='11 FORMULAS'!$P$5,S76-(S76*R77),S76)</f>
        <v>0.216</v>
      </c>
      <c r="T77" s="334">
        <f>IF(L77='11 FORMULAS'!$P$6,T76-(T76*R77),T76)</f>
        <v>0.6</v>
      </c>
      <c r="U77" s="433"/>
      <c r="V77" s="436"/>
      <c r="X77" s="329"/>
      <c r="Y77" s="330"/>
      <c r="Z77" s="330"/>
    </row>
    <row r="78" spans="1:26" ht="29.4" customHeight="1" x14ac:dyDescent="0.3">
      <c r="A78" s="439"/>
      <c r="B78" s="442"/>
      <c r="C78" s="445"/>
      <c r="D78" s="448"/>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f>IF(L78='11 FORMULAS'!$P$5,S77-(S77*R78),S77)</f>
        <v>0.216</v>
      </c>
      <c r="T78" s="334">
        <f>IF(L78='11 FORMULAS'!$P$6,T77-(T77*R78),T77)</f>
        <v>0.6</v>
      </c>
      <c r="U78" s="433"/>
      <c r="V78" s="436"/>
      <c r="X78" s="329"/>
      <c r="Y78" s="330"/>
      <c r="Z78" s="330"/>
    </row>
    <row r="79" spans="1:26" ht="29.4" customHeight="1" thickBot="1" x14ac:dyDescent="0.35">
      <c r="A79" s="440"/>
      <c r="B79" s="443"/>
      <c r="C79" s="446"/>
      <c r="D79" s="449"/>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f>IF(L79='11 FORMULAS'!$P$5,S78-(S78*R79),S78)</f>
        <v>0.216</v>
      </c>
      <c r="T79" s="335">
        <f>IF(L79='11 FORMULAS'!$P$6,T78-(T78*R79),T78)</f>
        <v>0.6</v>
      </c>
      <c r="U79" s="434"/>
      <c r="V79" s="437"/>
    </row>
    <row r="80" spans="1:26" ht="131.25" customHeight="1" thickBot="1" x14ac:dyDescent="0.35">
      <c r="A80" s="438" t="str">
        <f>'2 CONTEXTO E IDENTIFICACIÓN'!A27</f>
        <v>R19</v>
      </c>
      <c r="B80" s="441" t="str">
        <f>+'2 CONTEXTO E IDENTIFICACIÓN'!E27</f>
        <v>Posibilidad de pérdida Económica y Reputacional por deterioro y perdida de los recursos físicos debido a falta de control en la ejecución de los planes y cronogramas de mantenimientos preventivos y correctivos.</v>
      </c>
      <c r="C80" s="444">
        <f>+'3 PROBABIL E IMPACTO INHERENTE'!E27</f>
        <v>0.4</v>
      </c>
      <c r="D80" s="447">
        <f>+'3 PROBABIL E IMPACTO INHERENTE'!M27</f>
        <v>0.6</v>
      </c>
      <c r="E80" s="68">
        <v>1</v>
      </c>
      <c r="F80" s="71" t="s">
        <v>382</v>
      </c>
      <c r="G80" s="71" t="s">
        <v>363</v>
      </c>
      <c r="H80" s="71"/>
      <c r="I80" s="318" t="str">
        <f t="shared" si="33"/>
        <v xml:space="preserve">Gestión de Recursos físicos Realizar seguimiento a la asignación y ejecución del rubro presupuestal para el mantenimiento de infraestructura y equipos fijos de la ESE. </v>
      </c>
      <c r="J80" s="5" t="s">
        <v>106</v>
      </c>
      <c r="K80" s="64">
        <f>+IF(J80='11 FORMULAS'!$E$4,'11 FORMULAS'!$F$4,IF(J80='11 FORMULAS'!$E$5,'11 FORMULAS'!$F$5,IF(J80='11 FORMULAS'!$E$6,'11 FORMULAS'!$F$6,"")))</f>
        <v>0.25</v>
      </c>
      <c r="L80" s="64" t="str">
        <f>+IF(OR(J80='11 FORMULAS'!$O$4,J80='11 FORMULAS'!$O$5),'11 FORMULAS'!$P$5,IF(J80='11 FORMULAS'!$O$6,'11 FORMULAS'!$P$6,""))</f>
        <v>Probabilidad</v>
      </c>
      <c r="M80" s="5" t="s">
        <v>95</v>
      </c>
      <c r="N80" s="64">
        <f>+IF(M80='11 FORMULAS'!$H$4,'11 FORMULAS'!$I$4,IF(M80='11 FORMULAS'!$H$5,'11 FORMULAS'!$I$5,""))</f>
        <v>0.15</v>
      </c>
      <c r="O80" s="6" t="s">
        <v>98</v>
      </c>
      <c r="P80" s="6" t="s">
        <v>100</v>
      </c>
      <c r="Q80" s="6" t="s">
        <v>103</v>
      </c>
      <c r="R80" s="333">
        <f>+IFERROR(K80+N80,"")</f>
        <v>0.4</v>
      </c>
      <c r="S80" s="333">
        <f>IF(L80='11 FORMULAS'!$P$5,C80-(C80*R80),C80)</f>
        <v>0.24</v>
      </c>
      <c r="T80" s="333">
        <f>IF(L80='11 FORMULAS'!$P$6,D80-(D80*R80),D80)</f>
        <v>0.6</v>
      </c>
      <c r="U80" s="432">
        <f>+IF(S83="","",S83)</f>
        <v>0.14399999999999999</v>
      </c>
      <c r="V80" s="435">
        <f>+IF(T83="","",T83)</f>
        <v>0.6</v>
      </c>
      <c r="X80" s="329"/>
      <c r="Y80" s="330"/>
      <c r="Z80" s="330"/>
    </row>
    <row r="81" spans="1:26" ht="156.75" customHeight="1" x14ac:dyDescent="0.3">
      <c r="A81" s="439"/>
      <c r="B81" s="442"/>
      <c r="C81" s="445"/>
      <c r="D81" s="448"/>
      <c r="E81" s="69">
        <v>2</v>
      </c>
      <c r="F81" s="71" t="s">
        <v>382</v>
      </c>
      <c r="G81" s="231" t="s">
        <v>364</v>
      </c>
      <c r="H81" s="231"/>
      <c r="I81" s="319" t="str">
        <f t="shared" si="33"/>
        <v xml:space="preserve">Gestión de Recursos físicos Realizar informes trimestrales de la programación y ejecución de los mantenimientos correctivos y preventivos de la infraestructura y equipos fijos de la ESE. </v>
      </c>
      <c r="J81" s="1" t="s">
        <v>106</v>
      </c>
      <c r="K81" s="65">
        <f>+IF(J81='11 FORMULAS'!$E$4,'11 FORMULAS'!$F$4,IF(J81='11 FORMULAS'!$E$5,'11 FORMULAS'!$F$5,IF(J81='11 FORMULAS'!$E$6,'11 FORMULAS'!$F$6,"")))</f>
        <v>0.25</v>
      </c>
      <c r="L81" s="65" t="str">
        <f>+IF(OR(J81='11 FORMULAS'!$O$4,J81='11 FORMULAS'!$O$5),'11 FORMULAS'!$P$5,IF(J81='11 FORMULAS'!$O$6,'11 FORMULAS'!$P$6,""))</f>
        <v>Probabilidad</v>
      </c>
      <c r="M81" s="1" t="s">
        <v>95</v>
      </c>
      <c r="N81" s="65">
        <f>+IF(M81='11 FORMULAS'!$H$4,'11 FORMULAS'!$I$4,IF(M81='11 FORMULAS'!$H$5,'11 FORMULAS'!$I$5,""))</f>
        <v>0.15</v>
      </c>
      <c r="O81" s="4" t="s">
        <v>98</v>
      </c>
      <c r="P81" s="4" t="s">
        <v>100</v>
      </c>
      <c r="Q81" s="4" t="s">
        <v>103</v>
      </c>
      <c r="R81" s="334">
        <f t="shared" ref="R81" si="38">+IFERROR(K81+N81,"")</f>
        <v>0.4</v>
      </c>
      <c r="S81" s="334">
        <f>IF(L81='11 FORMULAS'!$P$5,S80-(S80*R81),S80)</f>
        <v>0.14399999999999999</v>
      </c>
      <c r="T81" s="334">
        <f>IF(L81='11 FORMULAS'!$P$6,T80-(T80*R81),T80)</f>
        <v>0.6</v>
      </c>
      <c r="U81" s="433"/>
      <c r="V81" s="436"/>
      <c r="X81" s="329"/>
      <c r="Y81" s="330"/>
      <c r="Z81" s="330"/>
    </row>
    <row r="82" spans="1:26" ht="29.4" customHeight="1" x14ac:dyDescent="0.3">
      <c r="A82" s="439"/>
      <c r="B82" s="442"/>
      <c r="C82" s="445"/>
      <c r="D82" s="448"/>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f>IF(L82='11 FORMULAS'!$P$5,S81-(S81*R82),S81)</f>
        <v>0.14399999999999999</v>
      </c>
      <c r="T82" s="334">
        <f>IF(L82='11 FORMULAS'!$P$6,T81-(T81*R82),T81)</f>
        <v>0.6</v>
      </c>
      <c r="U82" s="433"/>
      <c r="V82" s="436"/>
      <c r="X82" s="329"/>
      <c r="Y82" s="330"/>
      <c r="Z82" s="330"/>
    </row>
    <row r="83" spans="1:26" ht="29.4" customHeight="1" thickBot="1" x14ac:dyDescent="0.35">
      <c r="A83" s="440"/>
      <c r="B83" s="443"/>
      <c r="C83" s="446"/>
      <c r="D83" s="449"/>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f>IF(L83='11 FORMULAS'!$P$5,S82-(S82*R83),S82)</f>
        <v>0.14399999999999999</v>
      </c>
      <c r="T83" s="335">
        <f>IF(L83='11 FORMULAS'!$P$6,T82-(T82*R83),T82)</f>
        <v>0.6</v>
      </c>
      <c r="U83" s="434"/>
      <c r="V83" s="437"/>
    </row>
    <row r="84" spans="1:26" ht="93.75" customHeight="1" thickBot="1" x14ac:dyDescent="0.35">
      <c r="A84" s="438" t="str">
        <f>'2 CONTEXTO E IDENTIFICACIÓN'!A28</f>
        <v>R20</v>
      </c>
      <c r="B84" s="441" t="str">
        <f>+'2 CONTEXTO E IDENTIFICACIÓN'!E28</f>
        <v>Posibilidad de pérdida Reputacional y Económica por aumento de demandas laborales y mal clima laboral debido a incumplimiento en la normatividad de contratación laboral y ausencia de incentivos y bienestar del talento humano</v>
      </c>
      <c r="C84" s="444">
        <f>+'3 PROBABIL E IMPACTO INHERENTE'!E28</f>
        <v>0.6</v>
      </c>
      <c r="D84" s="447">
        <f>+'3 PROBABIL E IMPACTO INHERENTE'!M28</f>
        <v>0.8</v>
      </c>
      <c r="E84" s="68">
        <v>1</v>
      </c>
      <c r="F84" s="71" t="s">
        <v>383</v>
      </c>
      <c r="G84" s="71" t="s">
        <v>365</v>
      </c>
      <c r="H84" s="71" t="s">
        <v>338</v>
      </c>
      <c r="I84" s="318" t="str">
        <f t="shared" si="33"/>
        <v>Gestión de Talento Humano Realizar seguimiento a la implementación del plan de bienestar laboral de los funcionarios semestral</v>
      </c>
      <c r="J84" s="5" t="s">
        <v>106</v>
      </c>
      <c r="K84" s="64">
        <f>+IF(J84='11 FORMULAS'!$E$4,'11 FORMULAS'!$F$4,IF(J84='11 FORMULAS'!$E$5,'11 FORMULAS'!$F$5,IF(J84='11 FORMULAS'!$E$6,'11 FORMULAS'!$F$6,"")))</f>
        <v>0.25</v>
      </c>
      <c r="L84" s="64" t="str">
        <f>+IF(OR(J84='11 FORMULAS'!$O$4,J84='11 FORMULAS'!$O$5),'11 FORMULAS'!$P$5,IF(J84='11 FORMULAS'!$O$6,'11 FORMULAS'!$P$6,""))</f>
        <v>Probabilidad</v>
      </c>
      <c r="M84" s="5" t="s">
        <v>95</v>
      </c>
      <c r="N84" s="64">
        <f>+IF(M84='11 FORMULAS'!$H$4,'11 FORMULAS'!$I$4,IF(M84='11 FORMULAS'!$H$5,'11 FORMULAS'!$I$5,""))</f>
        <v>0.15</v>
      </c>
      <c r="O84" s="6" t="s">
        <v>98</v>
      </c>
      <c r="P84" s="6" t="s">
        <v>100</v>
      </c>
      <c r="Q84" s="6" t="s">
        <v>103</v>
      </c>
      <c r="R84" s="333">
        <f>+IFERROR(K84+N84,"")</f>
        <v>0.4</v>
      </c>
      <c r="S84" s="333">
        <f>IF(L84='11 FORMULAS'!$P$5,C84-(C84*R84),C84)</f>
        <v>0.36</v>
      </c>
      <c r="T84" s="333">
        <f>IF(L84='11 FORMULAS'!$P$6,D84-(D84*R84),D84)</f>
        <v>0.8</v>
      </c>
      <c r="U84" s="432">
        <f>+IF(S87="","",S87)</f>
        <v>0.12959999999999999</v>
      </c>
      <c r="V84" s="435">
        <f>+IF(T87="","",T87)</f>
        <v>0.8</v>
      </c>
      <c r="X84" s="329"/>
      <c r="Y84" s="330"/>
      <c r="Z84" s="330"/>
    </row>
    <row r="85" spans="1:26" ht="75" customHeight="1" thickBot="1" x14ac:dyDescent="0.35">
      <c r="A85" s="439"/>
      <c r="B85" s="442"/>
      <c r="C85" s="445"/>
      <c r="D85" s="448"/>
      <c r="E85" s="69">
        <v>2</v>
      </c>
      <c r="F85" s="71" t="s">
        <v>383</v>
      </c>
      <c r="G85" s="231" t="s">
        <v>366</v>
      </c>
      <c r="H85" s="231" t="s">
        <v>368</v>
      </c>
      <c r="I85" s="319" t="str">
        <f t="shared" si="33"/>
        <v>Gestión de Talento Humano Reaqlizar análisis de clima laboral de un área de la ESE una vez al año</v>
      </c>
      <c r="J85" s="1" t="s">
        <v>106</v>
      </c>
      <c r="K85" s="65">
        <f>+IF(J85='11 FORMULAS'!$E$4,'11 FORMULAS'!$F$4,IF(J85='11 FORMULAS'!$E$5,'11 FORMULAS'!$F$5,IF(J85='11 FORMULAS'!$E$6,'11 FORMULAS'!$F$6,"")))</f>
        <v>0.25</v>
      </c>
      <c r="L85" s="65" t="str">
        <f>+IF(OR(J85='11 FORMULAS'!$O$4,J85='11 FORMULAS'!$O$5),'11 FORMULAS'!$P$5,IF(J85='11 FORMULAS'!$O$6,'11 FORMULAS'!$P$6,""))</f>
        <v>Probabilidad</v>
      </c>
      <c r="M85" s="1" t="s">
        <v>95</v>
      </c>
      <c r="N85" s="65">
        <f>+IF(M85='11 FORMULAS'!$H$4,'11 FORMULAS'!$I$4,IF(M85='11 FORMULAS'!$H$5,'11 FORMULAS'!$I$5,""))</f>
        <v>0.15</v>
      </c>
      <c r="O85" s="4" t="s">
        <v>98</v>
      </c>
      <c r="P85" s="4" t="s">
        <v>100</v>
      </c>
      <c r="Q85" s="4" t="s">
        <v>103</v>
      </c>
      <c r="R85" s="334">
        <f t="shared" ref="R85" si="40">+IFERROR(K85+N85,"")</f>
        <v>0.4</v>
      </c>
      <c r="S85" s="334">
        <f>IF(L85='11 FORMULAS'!$P$5,S84-(S84*R85),S84)</f>
        <v>0.216</v>
      </c>
      <c r="T85" s="334">
        <f>IF(L85='11 FORMULAS'!$P$6,T84-(T84*R85),T84)</f>
        <v>0.8</v>
      </c>
      <c r="U85" s="433"/>
      <c r="V85" s="436"/>
      <c r="X85" s="329"/>
      <c r="Y85" s="330"/>
      <c r="Z85" s="330"/>
    </row>
    <row r="86" spans="1:26" ht="120.75" customHeight="1" x14ac:dyDescent="0.3">
      <c r="A86" s="439"/>
      <c r="B86" s="442"/>
      <c r="C86" s="445"/>
      <c r="D86" s="448"/>
      <c r="E86" s="69">
        <v>3</v>
      </c>
      <c r="F86" s="71" t="s">
        <v>383</v>
      </c>
      <c r="G86" s="231" t="s">
        <v>367</v>
      </c>
      <c r="H86" s="231" t="s">
        <v>368</v>
      </c>
      <c r="I86" s="319" t="str">
        <f t="shared" si="33"/>
        <v>Gestión de Talento Humano Determinar el Plan de acción para evitar incumplimientos en la aplicación de la Normatividad laboral de la ESE. una vez al año</v>
      </c>
      <c r="J86" s="1" t="s">
        <v>106</v>
      </c>
      <c r="K86" s="65">
        <f>+IF(J86='11 FORMULAS'!$E$4,'11 FORMULAS'!$F$4,IF(J86='11 FORMULAS'!$E$5,'11 FORMULAS'!$F$5,IF(J86='11 FORMULAS'!$E$6,'11 FORMULAS'!$F$6,"")))</f>
        <v>0.25</v>
      </c>
      <c r="L86" s="65" t="str">
        <f>+IF(OR(J86='11 FORMULAS'!$O$4,J86='11 FORMULAS'!$O$5),'11 FORMULAS'!$P$5,IF(J86='11 FORMULAS'!$O$6,'11 FORMULAS'!$P$6,""))</f>
        <v>Probabilidad</v>
      </c>
      <c r="M86" s="1" t="s">
        <v>95</v>
      </c>
      <c r="N86" s="65">
        <f>+IF(M86='11 FORMULAS'!$H$4,'11 FORMULAS'!$I$4,IF(M86='11 FORMULAS'!$H$5,'11 FORMULAS'!$I$5,""))</f>
        <v>0.15</v>
      </c>
      <c r="O86" s="4" t="s">
        <v>98</v>
      </c>
      <c r="P86" s="4" t="s">
        <v>100</v>
      </c>
      <c r="Q86" s="4" t="s">
        <v>103</v>
      </c>
      <c r="R86" s="334">
        <f>+IFERROR(K86+N86,"")</f>
        <v>0.4</v>
      </c>
      <c r="S86" s="334">
        <f>IF(L86='11 FORMULAS'!$P$5,S85-(S85*R86),S85)</f>
        <v>0.12959999999999999</v>
      </c>
      <c r="T86" s="334">
        <f>IF(L86='11 FORMULAS'!$P$6,T85-(T85*R86),T85)</f>
        <v>0.8</v>
      </c>
      <c r="U86" s="433"/>
      <c r="V86" s="436"/>
      <c r="X86" s="329"/>
      <c r="Y86" s="330"/>
      <c r="Z86" s="330"/>
    </row>
    <row r="87" spans="1:26" ht="29.4" customHeight="1" thickBot="1" x14ac:dyDescent="0.35">
      <c r="A87" s="440"/>
      <c r="B87" s="443"/>
      <c r="C87" s="446"/>
      <c r="D87" s="449"/>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f>IF(L87='11 FORMULAS'!$P$5,S86-(S86*R87),S86)</f>
        <v>0.12959999999999999</v>
      </c>
      <c r="T87" s="335">
        <f>IF(L87='11 FORMULAS'!$P$6,T86-(T86*R87),T86)</f>
        <v>0.8</v>
      </c>
      <c r="U87" s="434"/>
      <c r="V87" s="437"/>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B4" sqref="B4:D4"/>
    </sheetView>
  </sheetViews>
  <sheetFormatPr baseColWidth="10" defaultColWidth="14.33203125" defaultRowHeight="13.2" x14ac:dyDescent="0.3"/>
  <cols>
    <col min="1" max="1" width="11.5546875" style="87" customWidth="1"/>
    <col min="2" max="2" width="30.44140625" style="92" customWidth="1"/>
    <col min="3" max="3" width="13.33203125" style="92" customWidth="1"/>
    <col min="4" max="4" width="13" style="92" customWidth="1"/>
    <col min="5" max="5" width="16.44140625" style="137" customWidth="1"/>
    <col min="6" max="6" width="10.109375" style="137" customWidth="1"/>
    <col min="7" max="7" width="15.5546875" style="92" customWidth="1"/>
    <col min="8" max="8" width="10.109375" style="92" bestFit="1" customWidth="1"/>
    <col min="9" max="9" width="7.44140625" style="92" customWidth="1"/>
    <col min="10" max="10" width="14" style="92" customWidth="1"/>
    <col min="11" max="15" width="12.44140625" style="92" customWidth="1"/>
    <col min="16" max="16" width="3.88671875" style="92" customWidth="1"/>
    <col min="17" max="17" width="4.88671875" style="87" customWidth="1"/>
    <col min="18" max="18" width="5.44140625" style="87" bestFit="1" customWidth="1"/>
    <col min="19" max="24" width="14" style="87" customWidth="1"/>
    <col min="25" max="29" width="11.44140625" style="87" customWidth="1"/>
    <col min="30" max="30" width="5.5546875" style="87" bestFit="1" customWidth="1"/>
    <col min="31" max="31" width="26.88671875" style="87" customWidth="1"/>
    <col min="32" max="36" width="22.88671875" style="92" customWidth="1"/>
    <col min="37" max="37" width="23.44140625" style="87" customWidth="1"/>
    <col min="38" max="265" width="11.44140625" style="87" customWidth="1"/>
    <col min="266" max="266" width="12.6640625" style="87" customWidth="1"/>
    <col min="267" max="267" width="47" style="87" customWidth="1"/>
    <col min="268" max="268" width="35" style="87" customWidth="1"/>
    <col min="269" max="16384" width="14.33203125" style="87"/>
  </cols>
  <sheetData>
    <row r="1" spans="1:38" s="75" customFormat="1" ht="36" customHeight="1" x14ac:dyDescent="0.25">
      <c r="A1" s="422"/>
      <c r="B1" s="428"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t="str">
        <f>+IF('2 CONTEXTO E IDENTIFICACIÓN'!$G$4="","",'2 CONTEXTO E IDENTIFICACIÓN'!$G$4)</f>
        <v/>
      </c>
      <c r="I1" s="20"/>
      <c r="J1" s="20"/>
      <c r="AF1" s="76"/>
      <c r="AG1" s="76"/>
      <c r="AH1" s="76"/>
      <c r="AI1" s="76"/>
      <c r="AJ1" s="76"/>
    </row>
    <row r="2" spans="1:38" s="75" customFormat="1" ht="36" customHeight="1" x14ac:dyDescent="0.25">
      <c r="A2" s="422"/>
      <c r="B2" s="428"/>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5">
      <c r="A3" s="79"/>
      <c r="B3" s="77"/>
      <c r="C3" s="245"/>
      <c r="D3" s="245"/>
      <c r="E3" s="132"/>
      <c r="F3" s="265"/>
      <c r="G3" s="265"/>
      <c r="H3" s="266"/>
      <c r="I3" s="267"/>
      <c r="J3" s="238"/>
      <c r="K3" s="78"/>
      <c r="L3" s="78"/>
      <c r="M3" s="78"/>
      <c r="N3" s="78"/>
      <c r="O3" s="78"/>
      <c r="P3" s="77"/>
      <c r="AF3" s="76"/>
      <c r="AG3" s="76"/>
      <c r="AH3" s="76"/>
      <c r="AI3" s="76"/>
      <c r="AJ3" s="76"/>
    </row>
    <row r="4" spans="1:38" s="75" customFormat="1" ht="13.8" x14ac:dyDescent="0.25">
      <c r="A4" s="19" t="s">
        <v>159</v>
      </c>
      <c r="B4" s="412" t="str">
        <f>+IF('2 CONTEXTO E IDENTIFICACIÓN'!$B$4="","",'2 CONTEXTO E IDENTIFICACIÓN'!$B$4)</f>
        <v/>
      </c>
      <c r="C4" s="412"/>
      <c r="D4" s="412"/>
      <c r="E4" s="73"/>
      <c r="F4" s="133"/>
      <c r="AF4" s="76"/>
      <c r="AG4" s="76"/>
      <c r="AH4" s="76"/>
      <c r="AI4" s="76"/>
      <c r="AJ4" s="76"/>
    </row>
    <row r="5" spans="1:38" s="75" customFormat="1" ht="28.2" thickBot="1" x14ac:dyDescent="0.3">
      <c r="A5" s="19" t="s">
        <v>157</v>
      </c>
      <c r="B5" s="412" t="str">
        <f>+IF('2 CONTEXTO E IDENTIFICACIÓN'!$D$4="","",'2 CONTEXTO E IDENTIFICACIÓN'!$D$4)</f>
        <v/>
      </c>
      <c r="C5" s="413"/>
      <c r="D5" s="413"/>
      <c r="E5" s="73"/>
      <c r="F5" s="133"/>
      <c r="AF5" s="76"/>
      <c r="AG5" s="76"/>
      <c r="AH5" s="76"/>
      <c r="AI5" s="76"/>
      <c r="AJ5" s="76"/>
    </row>
    <row r="6" spans="1:38" s="75" customFormat="1" ht="13.8" thickBot="1" x14ac:dyDescent="0.3">
      <c r="D6" s="77"/>
      <c r="E6" s="52"/>
      <c r="F6" s="133"/>
      <c r="I6" s="429" t="s">
        <v>23</v>
      </c>
      <c r="J6" s="430"/>
      <c r="K6" s="430"/>
      <c r="L6" s="430"/>
      <c r="M6" s="430"/>
      <c r="N6" s="430"/>
      <c r="O6" s="431"/>
      <c r="R6" s="80"/>
      <c r="S6" s="81"/>
      <c r="T6" s="420" t="s">
        <v>87</v>
      </c>
      <c r="U6" s="420"/>
      <c r="V6" s="420"/>
      <c r="W6" s="420"/>
      <c r="X6" s="421"/>
      <c r="AF6" s="76"/>
      <c r="AG6" s="76"/>
      <c r="AH6" s="76"/>
      <c r="AI6" s="76"/>
      <c r="AJ6" s="76"/>
    </row>
    <row r="7" spans="1:38" x14ac:dyDescent="0.3">
      <c r="A7" s="134"/>
      <c r="B7" s="134"/>
      <c r="C7" s="84"/>
      <c r="D7" s="134"/>
      <c r="E7" s="423" t="s">
        <v>118</v>
      </c>
      <c r="F7" s="423"/>
      <c r="G7" s="423"/>
      <c r="H7" s="84"/>
      <c r="I7" s="85"/>
      <c r="J7" s="86"/>
      <c r="K7" s="420" t="s">
        <v>87</v>
      </c>
      <c r="L7" s="420"/>
      <c r="M7" s="420"/>
      <c r="N7" s="420"/>
      <c r="O7" s="421"/>
      <c r="P7" s="84"/>
      <c r="R7" s="88"/>
      <c r="T7" s="89">
        <v>0.2</v>
      </c>
      <c r="U7" s="89">
        <v>0.4</v>
      </c>
      <c r="V7" s="89">
        <v>0.6</v>
      </c>
      <c r="W7" s="89">
        <v>0.8</v>
      </c>
      <c r="X7" s="90">
        <v>1</v>
      </c>
      <c r="Y7" s="91"/>
      <c r="Z7" s="91"/>
      <c r="AA7" s="91"/>
      <c r="AB7" s="91"/>
      <c r="AC7" s="91"/>
      <c r="AD7" s="91"/>
      <c r="AE7" s="91"/>
    </row>
    <row r="8" spans="1:38" ht="39.9" customHeight="1" x14ac:dyDescent="0.25">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30.9" customHeight="1" x14ac:dyDescent="0.25">
      <c r="A9" s="104" t="str">
        <f>'2 CONTEXTO E IDENTIFICACIÓN'!A9</f>
        <v>R1</v>
      </c>
      <c r="B9" s="105" t="str">
        <f>+'2 CONTEXTO E IDENTIFICACIÓN'!E9</f>
        <v>Posibilidad de pérdida Económica y Reputacional por Demora en definición de conductas diagnósticas y terapeuticas del paciente debido a falta de control en el presupuesto y su ejecución para garantizar disponibilidad de insumos, dispositivos y reactivos para la ejecución de las actividades de apoyo diagnóstico y terapeútico.</v>
      </c>
      <c r="C9" s="135">
        <f>+'5 VALORACIÓN DEL CONTROL'!S11</f>
        <v>0.12959999999999999</v>
      </c>
      <c r="D9" s="106">
        <f>+'5 VALORACIÓN DEL CONTROL'!T11</f>
        <v>0.8</v>
      </c>
      <c r="E9" s="136" t="str">
        <f>+IF(C9=0,"",IF(C9&lt;=$R$13,$S$13,IF(C9&lt;=$R$12,$S$12,IF(C9&lt;=$R$11,$S$11,IF(C9&lt;=$R$10,$S$10,IF(C9&lt;=$R$9,$S$9,""))))))</f>
        <v>Muy Baja</v>
      </c>
      <c r="F9" s="136" t="str">
        <f>+IF(D9=0,"",IF(D9&lt;=$T$7,$T$8,IF(D9&lt;=$U$7,$U$8,IF(D9&lt;=$V$7,$V$8,IF(D9&lt;=$W$7,$W$8,IF(D9&lt;=$X$7,$X$8,""))))))</f>
        <v>Mayor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Alto</v>
      </c>
      <c r="H9" s="107"/>
      <c r="I9" s="426"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6"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30.9" customHeight="1" x14ac:dyDescent="0.25">
      <c r="A10" s="104" t="str">
        <f>'2 CONTEXTO E IDENTIFICACIÓN'!A10</f>
        <v>R2</v>
      </c>
      <c r="B10" s="105" t="str">
        <f>+'2 CONTEXTO E IDENTIFICACIÓN'!E10</f>
        <v>Posibilidad de pérdida Reputacional y Económica por Aumento de la insatisfacción de los usuarios baja adherencia a Protocolos y estrategias para garantizar la humanización y la calidad en la prestación de los servicios de salud.</v>
      </c>
      <c r="C10" s="135">
        <f>+'5 VALORACIÓN DEL CONTROL'!S15</f>
        <v>8.6399999999999991E-2</v>
      </c>
      <c r="D10" s="106">
        <f>+'5 VALORACIÓN DEL CONTROL'!T15</f>
        <v>0.6</v>
      </c>
      <c r="E10" s="136" t="str">
        <f t="shared" ref="E10:E28" si="0">+IF(C10=0,"",IF(C10&lt;=$R$13,$S$13,IF(C10&lt;=$R$12,$S$12,IF(C10&lt;=$R$11,$S$11,IF(C10&lt;=$R$10,$S$10,IF(C10&lt;=$R$9,$S$9,""))))))</f>
        <v>Muy 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6"/>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6"/>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30.9" customHeight="1" x14ac:dyDescent="0.25">
      <c r="A11" s="104" t="str">
        <f>'2 CONTEXTO E IDENTIFICACIÓN'!A11</f>
        <v>R3</v>
      </c>
      <c r="B11" s="105" t="str">
        <f>+'2 CONTEXTO E IDENTIFICACIÓN'!E11</f>
        <v>Posibilidad de pérdida Económica y Reputacional Por ineficiencia en el uso de los recursos financieros, humanos, tecnológicos debido a fallas en el seguimiento y control de los planes y programas institucionales que materializan la plataforma estratégica de la ESE.</v>
      </c>
      <c r="C11" s="135">
        <f>+'5 VALORACIÓN DEL CONTROL'!S19</f>
        <v>0.24</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6"/>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6"/>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30.9" customHeight="1" x14ac:dyDescent="0.25">
      <c r="A12" s="104" t="str">
        <f>'2 CONTEXTO E IDENTIFICACIÓN'!A12</f>
        <v>R4</v>
      </c>
      <c r="B12" s="105" t="str">
        <f>+'2 CONTEXTO E IDENTIFICACIÓN'!E12</f>
        <v>Posibilidad de pérdida Reputacional Por afectación de la imagen institucional debido al incumplimiento de las metas e indicadores trazados en los diferentes planes y programas institucionales.</v>
      </c>
      <c r="C12" s="135">
        <f>+'5 VALORACIÓN DEL CONTROL'!S23</f>
        <v>0.24</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6"/>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R4      R10        R18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R12 R13 R14 R15  R17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6"/>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30.9" customHeight="1" thickBot="1" x14ac:dyDescent="0.3">
      <c r="A13" s="104" t="str">
        <f>'2 CONTEXTO E IDENTIFICACIÓN'!A13</f>
        <v>R5</v>
      </c>
      <c r="B13" s="105" t="str">
        <f>+'2 CONTEXTO E IDENTIFICACIÓN'!E13</f>
        <v>Posibilidad de pérdida Económica y Reputacional Por deterioro de la eficacia, eficiencia y efectividad de los procesos debido a incumplimiento en los reportes de información, aplicación de metodologías apropiadas para las auditorías internas y omision de implementación de medidas y mecanismos de control.</v>
      </c>
      <c r="C13" s="135">
        <f>+'5 VALORACIÓN DEL CONTROL'!S27</f>
        <v>8.6399999999999991E-2</v>
      </c>
      <c r="D13" s="106">
        <f>+'5 VALORACIÓN DEL CONTROL'!T27</f>
        <v>0.6</v>
      </c>
      <c r="E13" s="136" t="str">
        <f t="shared" si="0"/>
        <v>Muy Baja</v>
      </c>
      <c r="F13" s="136" t="str">
        <f t="shared" si="1"/>
        <v>Moderado</v>
      </c>
      <c r="G13" s="105" t="str">
        <f t="shared" si="2"/>
        <v>Moderado</v>
      </c>
      <c r="H13" s="107"/>
      <c r="I13" s="427"/>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R2   R5 R6 R7  R9  R11        R19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R1       R8        R16    R20</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6"/>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 customHeight="1" x14ac:dyDescent="0.25">
      <c r="A14" s="104" t="str">
        <f>'2 CONTEXTO E IDENTIFICACIÓN'!A14</f>
        <v>R6</v>
      </c>
      <c r="B14" s="105" t="str">
        <f>+'2 CONTEXTO E IDENTIFICACIÓN'!E14</f>
        <v>Posibilidad de pérdida Económica y Reputacional Por sanciones y multas debido a incumplimiento de la aplicación de  las normas y leyes en materia de contabilización y protección de los recursos financieros de la E.S.E.</v>
      </c>
      <c r="C14" s="135">
        <f>+'5 VALORACIÓN DEL CONTROL'!S31</f>
        <v>5.183999999999999E-2</v>
      </c>
      <c r="D14" s="106">
        <f>+'5 VALORACIÓN DEL CONTROL'!T31</f>
        <v>0.6</v>
      </c>
      <c r="E14" s="136" t="str">
        <f t="shared" si="0"/>
        <v>Muy Baja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 customHeight="1" x14ac:dyDescent="0.25">
      <c r="A15" s="104" t="str">
        <f>'2 CONTEXTO E IDENTIFICACIÓN'!A15</f>
        <v>R7</v>
      </c>
      <c r="B15" s="105" t="str">
        <f>+'2 CONTEXTO E IDENTIFICACIÓN'!E15</f>
        <v>Posibilidad de pérdida Reputacional y Económica Por aumento de los incidentes y eventos adversos relacionados con la atención en salud debido a baja adherencia a los procesos, protocolos y programas orientados a la atención en salud con seguridad y calidad.</v>
      </c>
      <c r="C15" s="135">
        <f>+'5 VALORACIÓN DEL CONTROL'!S35</f>
        <v>0.14399999999999999</v>
      </c>
      <c r="D15" s="106">
        <f>+'5 VALORACIÓN DEL CONTROL'!T35</f>
        <v>0.6</v>
      </c>
      <c r="E15" s="136" t="str">
        <f t="shared" si="0"/>
        <v>Muy Baja</v>
      </c>
      <c r="F15" s="136" t="str">
        <f t="shared" si="1"/>
        <v>Moderado</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 customHeight="1" x14ac:dyDescent="0.25">
      <c r="A16" s="104" t="str">
        <f>'2 CONTEXTO E IDENTIFICACIÓN'!A16</f>
        <v>R8</v>
      </c>
      <c r="B16" s="105" t="str">
        <f>+'2 CONTEXTO E IDENTIFICACIÓN'!E16</f>
        <v>Posibilidad de pérdida Económica y Reputacional Por aumento de las erogaciones por demandas en contra de la E.S.E debido a fallas en la prestación de los servicios de salud, el no cumplimiento de estandares para la contratación por prestación de servicios.</v>
      </c>
      <c r="C16" s="135">
        <f>+'5 VALORACIÓN DEL CONTROL'!S39</f>
        <v>0.12959999999999999</v>
      </c>
      <c r="D16" s="106">
        <f>+'5 VALORACIÓN DEL CONTROL'!T39</f>
        <v>0.8</v>
      </c>
      <c r="E16" s="136" t="str">
        <f t="shared" si="0"/>
        <v>Muy Baja</v>
      </c>
      <c r="F16" s="136" t="str">
        <f t="shared" si="1"/>
        <v>Mayor</v>
      </c>
      <c r="G16" s="105" t="str">
        <f t="shared" si="2"/>
        <v>Alto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 customHeight="1" x14ac:dyDescent="0.25">
      <c r="A17" s="104" t="str">
        <f>'2 CONTEXTO E IDENTIFICACIÓN'!A17</f>
        <v>R9</v>
      </c>
      <c r="B17" s="105" t="str">
        <f>+'2 CONTEXTO E IDENTIFICACIÓN'!E17</f>
        <v>Posibilidad de pérdida Económica y Reputacional por sanciones y multas debido a la no actualización de los procesos y procedimientos del área contable y su baja adherencia que deterioran los recursos de la E.S.E.</v>
      </c>
      <c r="C17" s="135">
        <f>+'5 VALORACIÓN DEL CONTROL'!S43</f>
        <v>0.16800000000000001</v>
      </c>
      <c r="D17" s="106">
        <f>+'5 VALORACIÓN DEL CONTROL'!T43</f>
        <v>0.6</v>
      </c>
      <c r="E17" s="136" t="str">
        <f t="shared" si="0"/>
        <v>Muy Baja</v>
      </c>
      <c r="F17" s="136" t="str">
        <f t="shared" si="1"/>
        <v>Moderado</v>
      </c>
      <c r="G17" s="105" t="str">
        <f t="shared" si="2"/>
        <v>Moderado</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 customHeight="1" x14ac:dyDescent="0.25">
      <c r="A18" s="104" t="str">
        <f>'2 CONTEXTO E IDENTIFICACIÓN'!A18</f>
        <v>R10</v>
      </c>
      <c r="B18" s="105" t="str">
        <f>+'2 CONTEXTO E IDENTIFICACIÓN'!E18</f>
        <v>Posibilidad de pérdida Económica por desequilibrios entre los costos de producción y venta de servicios debido a la ausencia de un sistema integral de costos que permita la prestación y venta de servicios de salud con equilibrio financiero</v>
      </c>
      <c r="C18" s="135">
        <f>+'5 VALORACIÓN DEL CONTROL'!S47</f>
        <v>0.24</v>
      </c>
      <c r="D18" s="106">
        <f>+'5 VALORACIÓN DEL CONTROL'!T47</f>
        <v>0.6</v>
      </c>
      <c r="E18" s="136" t="str">
        <f t="shared" si="0"/>
        <v>Baja</v>
      </c>
      <c r="F18" s="136" t="str">
        <f t="shared" si="1"/>
        <v>Moderado</v>
      </c>
      <c r="G18" s="105" t="str">
        <f t="shared" si="2"/>
        <v>Moderado</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 customHeight="1" x14ac:dyDescent="0.25">
      <c r="A19" s="104" t="str">
        <f>'2 CONTEXTO E IDENTIFICACIÓN'!A19</f>
        <v>R11</v>
      </c>
      <c r="B19" s="105" t="str">
        <f>+'2 CONTEXTO E IDENTIFICACIÓN'!E19</f>
        <v>Posibilidad de pérdida Económica por deterioro y fuga de los recursos financieros debido a la falta de seguimiento y continuidad a los procesos de conciliación y depuración de las cuentas por cobrar.</v>
      </c>
      <c r="C19" s="135">
        <f>+'5 VALORACIÓN DEL CONTROL'!S51</f>
        <v>0.16799999999999998</v>
      </c>
      <c r="D19" s="106">
        <f>+'5 VALORACIÓN DEL CONTROL'!T51</f>
        <v>0.44999999999999996</v>
      </c>
      <c r="E19" s="136" t="str">
        <f t="shared" si="0"/>
        <v>Muy Baja</v>
      </c>
      <c r="F19" s="136" t="str">
        <f t="shared" si="1"/>
        <v>Moderado</v>
      </c>
      <c r="G19" s="105" t="str">
        <f t="shared" si="2"/>
        <v>Moderado</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 customHeight="1" x14ac:dyDescent="0.25">
      <c r="A20" s="104" t="str">
        <f>'2 CONTEXTO E IDENTIFICACIÓN'!A20</f>
        <v>R12</v>
      </c>
      <c r="B20" s="105" t="str">
        <f>+'2 CONTEXTO E IDENTIFICACIÓN'!E20</f>
        <v>Posibilidad de pérdida Económica por reprocesos e inconsistencias en el proceso de facturación debdido a alta rotación de personal, fallas en los controles que garanticen la adherencia a los procesos para la facturación.</v>
      </c>
      <c r="C20" s="135">
        <f>+'5 VALORACIÓN DEL CONTROL'!S55</f>
        <v>0.24</v>
      </c>
      <c r="D20" s="106">
        <f>+'5 VALORACIÓN DEL CONTROL'!T55</f>
        <v>0.8</v>
      </c>
      <c r="E20" s="136" t="str">
        <f t="shared" si="0"/>
        <v>Baja</v>
      </c>
      <c r="F20" s="136" t="str">
        <f t="shared" si="1"/>
        <v>Mayor</v>
      </c>
      <c r="G20" s="105" t="str">
        <f t="shared" si="2"/>
        <v>Alto</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 customHeight="1" x14ac:dyDescent="0.25">
      <c r="A21" s="104" t="str">
        <f>'2 CONTEXTO E IDENTIFICACIÓN'!A21</f>
        <v>R13</v>
      </c>
      <c r="B21" s="105" t="str">
        <f>+'2 CONTEXTO E IDENTIFICACIÓN'!E21</f>
        <v>Posibilidad de pérdida Reputacional y Económica por multas y sanciones debido a la ausencia de controles y herramientas que mitiguen el fraude, lavado de activos y financiación del terrorismo.</v>
      </c>
      <c r="C21" s="135">
        <f>+'5 VALORACIÓN DEL CONTROL'!S59</f>
        <v>0.24</v>
      </c>
      <c r="D21" s="106">
        <f>+'5 VALORACIÓN DEL CONTROL'!T59</f>
        <v>0.8</v>
      </c>
      <c r="E21" s="136" t="str">
        <f t="shared" si="0"/>
        <v>Baja</v>
      </c>
      <c r="F21" s="136" t="str">
        <f t="shared" si="1"/>
        <v>Mayor</v>
      </c>
      <c r="G21" s="105" t="str">
        <f t="shared" si="2"/>
        <v>Alto</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 customHeight="1" x14ac:dyDescent="0.25">
      <c r="A22" s="104" t="str">
        <f>'2 CONTEXTO E IDENTIFICACIÓN'!A22</f>
        <v>R14</v>
      </c>
      <c r="B22" s="105" t="str">
        <f>+'2 CONTEXTO E IDENTIFICACIÓN'!E22</f>
        <v>Posibilidad de pérdida Económica y Reputacional descuentos económicos, agudización del estado de salud de los pacientes debido a incumplimiento en el seguimiento a controles y actividades de promoción de la salud y prevención de la enfermedad.</v>
      </c>
      <c r="C22" s="135">
        <f>+'5 VALORACIÓN DEL CONTROL'!S63</f>
        <v>0.36</v>
      </c>
      <c r="D22" s="106">
        <f>+'5 VALORACIÓN DEL CONTROL'!T63</f>
        <v>0.8</v>
      </c>
      <c r="E22" s="136" t="str">
        <f t="shared" si="0"/>
        <v>Baja</v>
      </c>
      <c r="F22" s="136" t="str">
        <f t="shared" si="1"/>
        <v>Mayor</v>
      </c>
      <c r="G22" s="105" t="str">
        <f t="shared" si="2"/>
        <v>Alto</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 customHeight="1" x14ac:dyDescent="0.25">
      <c r="A23" s="104" t="str">
        <f>'2 CONTEXTO E IDENTIFICACIÓN'!A23</f>
        <v>R15</v>
      </c>
      <c r="B23" s="105" t="str">
        <f>+'2 CONTEXTO E IDENTIFICACIÓN'!E23</f>
        <v>Posibilidad de pérdida Económica y Reputacional por bajas coberturas en la atención a las familias y comunidades debido a estrategias insuficientes para la captación, canalización y atención en la población.</v>
      </c>
      <c r="C23" s="135">
        <f>+'5 VALORACIÓN DEL CONTROL'!S67</f>
        <v>0.36</v>
      </c>
      <c r="D23" s="106">
        <f>+'5 VALORACIÓN DEL CONTROL'!T67</f>
        <v>0.8</v>
      </c>
      <c r="E23" s="136" t="str">
        <f t="shared" si="0"/>
        <v>Baja</v>
      </c>
      <c r="F23" s="136" t="str">
        <f t="shared" si="1"/>
        <v>Mayor</v>
      </c>
      <c r="G23" s="105" t="str">
        <f t="shared" si="2"/>
        <v>Alto</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 customHeight="1" x14ac:dyDescent="0.25">
      <c r="A24" s="104" t="str">
        <f>'2 CONTEXTO E IDENTIFICACIÓN'!A24</f>
        <v>R16</v>
      </c>
      <c r="B24" s="105" t="str">
        <f>+'2 CONTEXTO E IDENTIFICACIÓN'!E24</f>
        <v>Posibilidad de pérdida Reputacional y Económica por incumplimiento en los lineamientos para la contratación de bienes o servicios en la institución  debido a la debilidad en la instauración de mecanismos de verificación y control para la garantía del cumplimiento de los requisitos en la contratación.</v>
      </c>
      <c r="C24" s="135">
        <f>+'5 VALORACIÓN DEL CONTROL'!S71</f>
        <v>0.18</v>
      </c>
      <c r="D24" s="106">
        <f>+'5 VALORACIÓN DEL CONTROL'!T71</f>
        <v>0.8</v>
      </c>
      <c r="E24" s="136" t="str">
        <f t="shared" si="0"/>
        <v>Muy Baja</v>
      </c>
      <c r="F24" s="136" t="str">
        <f t="shared" si="1"/>
        <v>Mayor</v>
      </c>
      <c r="G24" s="105" t="str">
        <f t="shared" si="2"/>
        <v>Alto</v>
      </c>
      <c r="H24" s="107"/>
      <c r="I24" s="107"/>
      <c r="J24" s="107"/>
      <c r="K24" s="107"/>
      <c r="L24" s="107"/>
      <c r="M24" s="107"/>
      <c r="N24" s="107"/>
      <c r="O24" s="107"/>
      <c r="P24" s="107"/>
      <c r="AC24" s="103"/>
      <c r="AD24" s="124"/>
      <c r="AE24" s="124"/>
      <c r="AF24" s="124"/>
      <c r="AG24" s="124"/>
      <c r="AH24" s="124"/>
      <c r="AI24" s="124"/>
      <c r="AJ24" s="111"/>
      <c r="AK24" s="103"/>
      <c r="AL24" s="103"/>
    </row>
    <row r="25" spans="1:38" ht="30.9" customHeight="1" x14ac:dyDescent="0.3">
      <c r="A25" s="104" t="str">
        <f>'2 CONTEXTO E IDENTIFICACIÓN'!A25</f>
        <v>R17</v>
      </c>
      <c r="B25" s="105" t="str">
        <f>+'2 CONTEXTO E IDENTIFICACIÓN'!E25</f>
        <v>Posibilidad de pérdida Reputacional y Económica por fraudes y errores en el uso y registro de la información, perdidas económicas debido a baja adherencia a los protocolos de seguridad y manejo de las tecnologías de la informacion</v>
      </c>
      <c r="C25" s="135">
        <f>+'5 VALORACIÓN DEL CONTROL'!S75</f>
        <v>0.216</v>
      </c>
      <c r="D25" s="106">
        <f>+'5 VALORACIÓN DEL CONTROL'!T75</f>
        <v>0.8</v>
      </c>
      <c r="E25" s="136" t="str">
        <f t="shared" si="0"/>
        <v>Baja</v>
      </c>
      <c r="F25" s="136" t="str">
        <f t="shared" si="1"/>
        <v>Mayor</v>
      </c>
      <c r="G25" s="105" t="str">
        <f t="shared" si="2"/>
        <v>Alto</v>
      </c>
      <c r="H25" s="107"/>
      <c r="I25" s="107"/>
      <c r="J25" s="107"/>
      <c r="K25" s="107"/>
      <c r="L25" s="107"/>
      <c r="M25" s="107"/>
      <c r="N25" s="107"/>
      <c r="O25" s="107"/>
      <c r="P25" s="107"/>
    </row>
    <row r="26" spans="1:38" ht="30.9" customHeight="1" x14ac:dyDescent="0.3">
      <c r="A26" s="104" t="str">
        <f>'2 CONTEXTO E IDENTIFICACIÓN'!A26</f>
        <v>R18</v>
      </c>
      <c r="B26" s="105" t="str">
        <f>+'2 CONTEXTO E IDENTIFICACIÓN'!E26</f>
        <v>Posibilidad de pérdida Económica y Reputacional por sanciones y multas debido al incumplimiento de los procesos y procedimientos de la Ley de Archivo vigente en la normatividad.</v>
      </c>
      <c r="C26" s="135">
        <f>+'5 VALORACIÓN DEL CONTROL'!S79</f>
        <v>0.216</v>
      </c>
      <c r="D26" s="106">
        <f>+'5 VALORACIÓN DEL CONTROL'!T79</f>
        <v>0.6</v>
      </c>
      <c r="E26" s="136" t="str">
        <f t="shared" si="0"/>
        <v>Baja</v>
      </c>
      <c r="F26" s="136" t="str">
        <f t="shared" si="1"/>
        <v>Moderado</v>
      </c>
      <c r="G26" s="105" t="str">
        <f t="shared" si="2"/>
        <v>Moderado</v>
      </c>
      <c r="H26" s="107"/>
      <c r="I26" s="107"/>
      <c r="J26" s="107"/>
      <c r="K26" s="107"/>
      <c r="L26" s="107"/>
      <c r="M26" s="107"/>
      <c r="N26" s="107"/>
      <c r="O26" s="107"/>
      <c r="P26" s="107"/>
    </row>
    <row r="27" spans="1:38" ht="30.9" customHeight="1" x14ac:dyDescent="0.3">
      <c r="A27" s="104" t="str">
        <f>'2 CONTEXTO E IDENTIFICACIÓN'!A27</f>
        <v>R19</v>
      </c>
      <c r="B27" s="105" t="str">
        <f>+'2 CONTEXTO E IDENTIFICACIÓN'!E27</f>
        <v>Posibilidad de pérdida Económica y Reputacional por deterioro y perdida de los recursos físicos debido a falta de control en la ejecución de los planes y cronogramas de mantenimientos preventivos y correctivos.</v>
      </c>
      <c r="C27" s="135">
        <f>+'5 VALORACIÓN DEL CONTROL'!S83</f>
        <v>0.14399999999999999</v>
      </c>
      <c r="D27" s="106">
        <f>+'5 VALORACIÓN DEL CONTROL'!T83</f>
        <v>0.6</v>
      </c>
      <c r="E27" s="136" t="str">
        <f t="shared" si="0"/>
        <v>Muy Baja</v>
      </c>
      <c r="F27" s="136" t="str">
        <f t="shared" si="1"/>
        <v>Moderado</v>
      </c>
      <c r="G27" s="105" t="str">
        <f t="shared" si="2"/>
        <v>Moderado</v>
      </c>
      <c r="H27" s="107"/>
      <c r="I27" s="107"/>
      <c r="J27" s="107"/>
      <c r="K27" s="107"/>
      <c r="L27" s="107"/>
      <c r="M27" s="107"/>
      <c r="N27" s="107"/>
      <c r="O27" s="107"/>
      <c r="P27" s="107"/>
    </row>
    <row r="28" spans="1:38" ht="30.9" customHeight="1" x14ac:dyDescent="0.3">
      <c r="A28" s="104" t="str">
        <f>'2 CONTEXTO E IDENTIFICACIÓN'!A28</f>
        <v>R20</v>
      </c>
      <c r="B28" s="105" t="str">
        <f>+'2 CONTEXTO E IDENTIFICACIÓN'!E28</f>
        <v>Posibilidad de pérdida Reputacional y Económica por aumento de demandas laborales y mal clima laboral debido a incumplimiento en la normatividad de contratación laboral y ausencia de incentivos y bienestar del talento humano</v>
      </c>
      <c r="C28" s="135">
        <f>+'5 VALORACIÓN DEL CONTROL'!S87</f>
        <v>0.12959999999999999</v>
      </c>
      <c r="D28" s="106">
        <f>+'5 VALORACIÓN DEL CONTROL'!T87</f>
        <v>0.8</v>
      </c>
      <c r="E28" s="136" t="str">
        <f t="shared" si="0"/>
        <v>Muy Baja</v>
      </c>
      <c r="F28" s="136" t="str">
        <f t="shared" si="1"/>
        <v>Mayor</v>
      </c>
      <c r="G28" s="105" t="str">
        <f t="shared" si="2"/>
        <v>Alto</v>
      </c>
      <c r="H28" s="107"/>
      <c r="I28" s="107"/>
      <c r="J28" s="107"/>
      <c r="K28" s="107"/>
      <c r="L28" s="107"/>
      <c r="M28" s="107"/>
      <c r="N28" s="107"/>
      <c r="O28" s="107"/>
      <c r="P28" s="107"/>
    </row>
    <row r="29" spans="1:38" ht="14.4" customHeight="1" x14ac:dyDescent="0.3">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3">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3">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3">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3">
      <c r="C33" s="92"/>
      <c r="E33" s="137"/>
      <c r="F33" s="137"/>
      <c r="AA33" s="92"/>
      <c r="AB33" s="92"/>
      <c r="AC33" s="92"/>
      <c r="AD33" s="92"/>
      <c r="AE33" s="92"/>
    </row>
    <row r="34" spans="3:31" s="87" customFormat="1" ht="19.5" customHeight="1" x14ac:dyDescent="0.3">
      <c r="C34" s="92"/>
      <c r="E34" s="137"/>
      <c r="F34" s="137"/>
      <c r="AA34" s="92"/>
      <c r="AB34" s="92"/>
      <c r="AC34" s="92"/>
      <c r="AD34" s="92"/>
      <c r="AE34" s="92"/>
    </row>
    <row r="35" spans="3:31" s="87" customFormat="1" ht="19.5" customHeight="1" x14ac:dyDescent="0.3">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33203125" defaultRowHeight="13.2" x14ac:dyDescent="0.3"/>
  <cols>
    <col min="1" max="1" width="11.5546875" style="87" customWidth="1"/>
    <col min="2" max="2" width="9.109375" style="92" bestFit="1" customWidth="1"/>
    <col min="3" max="4" width="15.5546875" style="92" customWidth="1"/>
    <col min="5" max="6" width="15.5546875" style="137" customWidth="1"/>
    <col min="7" max="7" width="15.5546875" style="92" customWidth="1"/>
    <col min="8" max="8" width="3.88671875" style="92" customWidth="1"/>
    <col min="9" max="9" width="7.44140625" style="92" customWidth="1"/>
    <col min="10" max="10" width="14" style="92" customWidth="1"/>
    <col min="11" max="15" width="12.44140625" style="92" customWidth="1"/>
    <col min="16" max="16" width="3.88671875" style="92" customWidth="1"/>
    <col min="17" max="17" width="4.88671875" style="87" hidden="1" customWidth="1"/>
    <col min="18" max="18" width="6.109375" style="87" hidden="1" customWidth="1"/>
    <col min="19" max="24" width="14" style="87" hidden="1" customWidth="1"/>
    <col min="25" max="29" width="11.44140625" style="87" customWidth="1"/>
    <col min="30" max="30" width="5.5546875" style="87" bestFit="1" customWidth="1"/>
    <col min="31" max="31" width="26.88671875" style="87" customWidth="1"/>
    <col min="32" max="36" width="22.88671875" style="92" customWidth="1"/>
    <col min="37" max="37" width="23.44140625" style="87" customWidth="1"/>
    <col min="38" max="265" width="11.44140625" style="87" customWidth="1"/>
    <col min="266" max="266" width="12.6640625" style="87" customWidth="1"/>
    <col min="267" max="267" width="47" style="87" customWidth="1"/>
    <col min="268" max="268" width="35" style="87" customWidth="1"/>
    <col min="269" max="16384" width="14.33203125" style="87"/>
  </cols>
  <sheetData>
    <row r="1" spans="1:38" s="75" customFormat="1" ht="36" customHeight="1" x14ac:dyDescent="0.25">
      <c r="A1" s="422"/>
      <c r="B1" s="428" t="str">
        <f>+'2 CONTEXTO E IDENTIFICACIÓN'!B1</f>
        <v>MAPA DE RIESGOS</v>
      </c>
      <c r="C1" s="428"/>
      <c r="D1" s="428"/>
      <c r="E1" s="50" t="str">
        <f>+'2 CONTEXTO E IDENTIFICACIÓN'!C1</f>
        <v>CÓDIGO:</v>
      </c>
      <c r="F1" s="131">
        <f>+'2 CONTEXTO E IDENTIFICACIÓN'!D1</f>
        <v>0</v>
      </c>
      <c r="J1" s="241" t="str">
        <f>+'2 CONTEXTO E IDENTIFICACIÓN'!$F$4</f>
        <v>Elaboración o Actualización:</v>
      </c>
      <c r="K1" s="262" t="str">
        <f>+IF('2 CONTEXTO E IDENTIFICACIÓN'!$G$4="","",'2 CONTEXTO E IDENTIFICACIÓN'!$G$4)</f>
        <v/>
      </c>
      <c r="L1" s="20"/>
      <c r="M1" s="20"/>
      <c r="AF1" s="76"/>
      <c r="AG1" s="76"/>
      <c r="AH1" s="76"/>
      <c r="AI1" s="76"/>
      <c r="AJ1" s="76"/>
    </row>
    <row r="2" spans="1:38" s="75" customFormat="1" ht="36" customHeight="1" x14ac:dyDescent="0.25">
      <c r="A2" s="422"/>
      <c r="B2" s="428"/>
      <c r="C2" s="428"/>
      <c r="D2" s="428"/>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5">
      <c r="A3" s="79"/>
      <c r="B3" s="77"/>
      <c r="C3" s="77"/>
      <c r="D3" s="77"/>
      <c r="E3" s="245"/>
      <c r="F3" s="245"/>
      <c r="G3" s="77"/>
      <c r="H3" s="77"/>
      <c r="N3" s="78"/>
      <c r="O3" s="78"/>
      <c r="P3" s="77"/>
      <c r="AF3" s="76"/>
      <c r="AG3" s="76"/>
      <c r="AH3" s="76"/>
      <c r="AI3" s="76"/>
      <c r="AJ3" s="76"/>
    </row>
    <row r="4" spans="1:38" s="75" customFormat="1" ht="17.399999999999999" customHeight="1" x14ac:dyDescent="0.25">
      <c r="A4" s="19" t="s">
        <v>159</v>
      </c>
      <c r="B4" s="412" t="str">
        <f>+IF('2 CONTEXTO E IDENTIFICACIÓN'!$B$4="","",'2 CONTEXTO E IDENTIFICACIÓN'!$B$4)</f>
        <v/>
      </c>
      <c r="C4" s="412"/>
      <c r="D4" s="412"/>
      <c r="E4" s="73"/>
      <c r="F4" s="245"/>
      <c r="G4" s="77"/>
      <c r="H4" s="77"/>
      <c r="I4" s="246"/>
      <c r="J4" s="246"/>
      <c r="K4" s="247"/>
      <c r="L4" s="247"/>
      <c r="M4" s="247"/>
      <c r="N4" s="78"/>
      <c r="O4" s="78"/>
      <c r="P4" s="77"/>
      <c r="AF4" s="76"/>
      <c r="AG4" s="76"/>
      <c r="AH4" s="76"/>
      <c r="AI4" s="76"/>
      <c r="AJ4" s="76"/>
    </row>
    <row r="5" spans="1:38" s="75" customFormat="1" ht="33" customHeight="1" x14ac:dyDescent="0.25">
      <c r="A5" s="19" t="s">
        <v>157</v>
      </c>
      <c r="B5" s="412" t="str">
        <f>+IF('2 CONTEXTO E IDENTIFICACIÓN'!$D$4="","",'2 CONTEXTO E IDENTIFICACIÓN'!$D$4)</f>
        <v/>
      </c>
      <c r="C5" s="413"/>
      <c r="D5" s="413"/>
      <c r="E5" s="73"/>
      <c r="F5" s="245"/>
      <c r="G5" s="77"/>
      <c r="H5" s="77"/>
      <c r="I5" s="246"/>
      <c r="J5" s="246"/>
      <c r="K5" s="247"/>
      <c r="L5" s="247"/>
      <c r="M5" s="247"/>
      <c r="N5" s="78"/>
      <c r="O5" s="78"/>
      <c r="P5" s="77"/>
      <c r="AF5" s="76"/>
      <c r="AG5" s="76"/>
      <c r="AH5" s="76"/>
      <c r="AI5" s="76"/>
      <c r="AJ5" s="76"/>
    </row>
    <row r="6" spans="1:38" s="75" customFormat="1" ht="14.4" thickBot="1" x14ac:dyDescent="0.3">
      <c r="D6" s="73"/>
      <c r="E6" s="73"/>
      <c r="F6" s="133"/>
      <c r="AF6" s="76"/>
      <c r="AG6" s="76"/>
      <c r="AH6" s="76"/>
      <c r="AI6" s="76"/>
      <c r="AJ6" s="76"/>
    </row>
    <row r="7" spans="1:38" s="75" customFormat="1" ht="13.8" thickBot="1" x14ac:dyDescent="0.3">
      <c r="A7" s="467" t="s">
        <v>22</v>
      </c>
      <c r="B7" s="468"/>
      <c r="C7" s="468"/>
      <c r="D7" s="468"/>
      <c r="E7" s="468"/>
      <c r="F7" s="468"/>
      <c r="G7" s="469"/>
      <c r="I7" s="467" t="s">
        <v>23</v>
      </c>
      <c r="J7" s="468"/>
      <c r="K7" s="468"/>
      <c r="L7" s="468"/>
      <c r="M7" s="468"/>
      <c r="N7" s="468"/>
      <c r="O7" s="469"/>
      <c r="R7" s="80"/>
      <c r="S7" s="81"/>
      <c r="T7" s="420" t="s">
        <v>87</v>
      </c>
      <c r="U7" s="420"/>
      <c r="V7" s="420"/>
      <c r="W7" s="420"/>
      <c r="X7" s="421"/>
      <c r="AF7" s="76"/>
      <c r="AG7" s="76"/>
      <c r="AH7" s="76"/>
      <c r="AI7" s="76"/>
      <c r="AJ7" s="76"/>
    </row>
    <row r="8" spans="1:38" x14ac:dyDescent="0.3">
      <c r="A8" s="85"/>
      <c r="B8" s="86"/>
      <c r="C8" s="420" t="s">
        <v>87</v>
      </c>
      <c r="D8" s="420"/>
      <c r="E8" s="420"/>
      <c r="F8" s="420"/>
      <c r="G8" s="421"/>
      <c r="H8" s="84"/>
      <c r="I8" s="85"/>
      <c r="J8" s="86"/>
      <c r="K8" s="420" t="s">
        <v>87</v>
      </c>
      <c r="L8" s="420"/>
      <c r="M8" s="420"/>
      <c r="N8" s="420"/>
      <c r="O8" s="421"/>
      <c r="P8" s="84"/>
      <c r="R8" s="88"/>
      <c r="T8" s="89">
        <v>0.2</v>
      </c>
      <c r="U8" s="89">
        <v>0.4</v>
      </c>
      <c r="V8" s="89">
        <v>0.6</v>
      </c>
      <c r="W8" s="89">
        <v>0.8</v>
      </c>
      <c r="X8" s="90">
        <v>1</v>
      </c>
      <c r="Y8" s="91"/>
      <c r="Z8" s="91"/>
      <c r="AA8" s="91"/>
      <c r="AB8" s="91"/>
      <c r="AC8" s="91"/>
      <c r="AD8" s="91"/>
      <c r="AE8" s="91"/>
    </row>
    <row r="9" spans="1:38" x14ac:dyDescent="0.25">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5">
      <c r="A10" s="426"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6"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6"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5">
      <c r="A11" s="426"/>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6"/>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6"/>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5">
      <c r="A12" s="426"/>
      <c r="B12" s="98" t="s">
        <v>59</v>
      </c>
      <c r="C12" s="112" t="str">
        <f>+'4 MAPA CALOR INHERENTE'!I11</f>
        <v xml:space="preserve">                   </v>
      </c>
      <c r="D12" s="112" t="str">
        <f>+'4 MAPA CALOR INHERENTE'!J11</f>
        <v xml:space="preserve">                   </v>
      </c>
      <c r="E12" s="112" t="str">
        <f>+'4 MAPA CALOR INHERENTE'!K11</f>
        <v xml:space="preserve">                 R18  </v>
      </c>
      <c r="F12" s="108" t="str">
        <f>+'4 MAPA CALOR INHERENTE'!L11</f>
        <v>R1       R8      R14 R15 R16 R17   R20</v>
      </c>
      <c r="G12" s="109" t="str">
        <f>+'4 MAPA CALOR INHERENTE'!M11</f>
        <v xml:space="preserve">                   </v>
      </c>
      <c r="H12" s="107"/>
      <c r="I12" s="426"/>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6"/>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5">
      <c r="A13" s="426"/>
      <c r="B13" s="98" t="s">
        <v>57</v>
      </c>
      <c r="C13" s="116" t="str">
        <f>+'4 MAPA CALOR INHERENTE'!I12</f>
        <v xml:space="preserve">                   </v>
      </c>
      <c r="D13" s="112" t="str">
        <f>+'4 MAPA CALOR INHERENTE'!J12</f>
        <v xml:space="preserve">                   </v>
      </c>
      <c r="E13" s="112" t="str">
        <f>+'4 MAPA CALOR INHERENTE'!K12</f>
        <v xml:space="preserve"> R2 R3 R4 R5 R6 R7  R9 R10 R11        R19 </v>
      </c>
      <c r="F13" s="108" t="str">
        <f>+'4 MAPA CALOR INHERENTE'!L12</f>
        <v xml:space="preserve">           R12 R13       </v>
      </c>
      <c r="G13" s="109" t="str">
        <f>+'4 MAPA CALOR INHERENTE'!M12</f>
        <v xml:space="preserve">                   </v>
      </c>
      <c r="H13" s="107"/>
      <c r="I13" s="426"/>
      <c r="J13" s="98" t="s">
        <v>57</v>
      </c>
      <c r="K13" s="116" t="str">
        <f>+'6 MAPA CALOR RESIDUAL'!K12</f>
        <v xml:space="preserve">                   </v>
      </c>
      <c r="L13" s="112" t="str">
        <f>+'6 MAPA CALOR RESIDUAL'!L12</f>
        <v xml:space="preserve">                   </v>
      </c>
      <c r="M13" s="112" t="str">
        <f>+'6 MAPA CALOR RESIDUAL'!M12</f>
        <v xml:space="preserve">  R3 R4      R10        R18  </v>
      </c>
      <c r="N13" s="108" t="str">
        <f>+'6 MAPA CALOR RESIDUAL'!N12</f>
        <v xml:space="preserve">           R12 R13 R14 R15  R17   </v>
      </c>
      <c r="O13" s="109" t="str">
        <f>+'6 MAPA CALOR RESIDUAL'!O12</f>
        <v xml:space="preserve">                   </v>
      </c>
      <c r="P13" s="107"/>
      <c r="Q13" s="466"/>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3">
      <c r="A14" s="427"/>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7"/>
      <c r="J14" s="117" t="s">
        <v>55</v>
      </c>
      <c r="K14" s="118" t="str">
        <f>+'6 MAPA CALOR RESIDUAL'!K13</f>
        <v xml:space="preserve">                   </v>
      </c>
      <c r="L14" s="118" t="str">
        <f>+'6 MAPA CALOR RESIDUAL'!L13</f>
        <v xml:space="preserve">                   </v>
      </c>
      <c r="M14" s="119" t="str">
        <f>+'6 MAPA CALOR RESIDUAL'!M13</f>
        <v xml:space="preserve"> R2   R5 R6 R7  R9  R11        R19 </v>
      </c>
      <c r="N14" s="120" t="str">
        <f>+'6 MAPA CALOR RESIDUAL'!N13</f>
        <v>R1       R8        R16    R20</v>
      </c>
      <c r="O14" s="121" t="str">
        <f>+'6 MAPA CALOR RESIDUAL'!O13</f>
        <v xml:space="preserve">                   </v>
      </c>
      <c r="P14" s="107"/>
      <c r="Q14" s="466"/>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5">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6.4" x14ac:dyDescent="0.25">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5">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5">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5">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5">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5">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5">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5">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5">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5">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3">
      <c r="A26" s="92"/>
      <c r="B26" s="107"/>
      <c r="C26" s="210"/>
      <c r="D26" s="211"/>
      <c r="E26" s="212"/>
      <c r="F26" s="212"/>
      <c r="G26" s="107"/>
      <c r="H26" s="107"/>
      <c r="I26" s="107"/>
      <c r="J26" s="107"/>
      <c r="K26" s="107"/>
      <c r="L26" s="107"/>
      <c r="M26" s="107"/>
      <c r="N26" s="107"/>
      <c r="O26" s="107"/>
      <c r="P26" s="107"/>
    </row>
    <row r="27" spans="1:38" x14ac:dyDescent="0.3">
      <c r="A27" s="92"/>
      <c r="B27" s="107"/>
      <c r="C27" s="210"/>
      <c r="D27" s="211"/>
      <c r="E27" s="212"/>
      <c r="F27" s="212"/>
      <c r="G27" s="107"/>
      <c r="H27" s="107"/>
      <c r="I27" s="107"/>
      <c r="J27" s="107"/>
      <c r="K27" s="107"/>
      <c r="L27" s="107"/>
      <c r="M27" s="107"/>
      <c r="N27" s="107"/>
      <c r="O27" s="107"/>
      <c r="P27" s="107"/>
    </row>
    <row r="28" spans="1:38" x14ac:dyDescent="0.3">
      <c r="A28" s="92"/>
      <c r="B28" s="107"/>
      <c r="C28" s="210"/>
      <c r="D28" s="211"/>
      <c r="E28" s="212"/>
      <c r="F28" s="212"/>
      <c r="G28" s="107"/>
      <c r="H28" s="107"/>
      <c r="I28" s="107"/>
      <c r="J28" s="107"/>
      <c r="K28" s="107"/>
      <c r="L28" s="107"/>
      <c r="M28" s="107"/>
      <c r="N28" s="107"/>
      <c r="O28" s="107"/>
      <c r="P28" s="107"/>
    </row>
    <row r="29" spans="1:38" x14ac:dyDescent="0.3">
      <c r="A29" s="92"/>
      <c r="B29" s="107"/>
      <c r="C29" s="210"/>
      <c r="D29" s="211"/>
      <c r="E29" s="212"/>
      <c r="F29" s="212"/>
      <c r="G29" s="107"/>
      <c r="H29" s="107"/>
      <c r="I29" s="107"/>
      <c r="J29" s="107"/>
      <c r="K29" s="107"/>
      <c r="L29" s="107"/>
      <c r="M29" s="107"/>
      <c r="N29" s="107"/>
      <c r="O29" s="107"/>
      <c r="P29" s="107"/>
    </row>
    <row r="30" spans="1:38" ht="14.4" customHeight="1" x14ac:dyDescent="0.3">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3">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3">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3">
      <c r="C33" s="92"/>
      <c r="E33" s="137"/>
      <c r="F33" s="137"/>
      <c r="AA33" s="92"/>
      <c r="AB33" s="92"/>
      <c r="AC33" s="92"/>
      <c r="AD33" s="92"/>
      <c r="AE33" s="92"/>
    </row>
    <row r="34" spans="3:31" s="87" customFormat="1" ht="19.5" customHeight="1" x14ac:dyDescent="0.3">
      <c r="C34" s="92"/>
      <c r="E34" s="137"/>
      <c r="F34" s="137"/>
      <c r="AA34" s="92"/>
      <c r="AB34" s="92"/>
      <c r="AC34" s="92"/>
      <c r="AD34" s="92"/>
      <c r="AE34" s="92"/>
    </row>
    <row r="35" spans="3:31" s="87" customFormat="1" ht="19.5" customHeight="1" x14ac:dyDescent="0.3">
      <c r="C35" s="92"/>
      <c r="E35" s="137"/>
      <c r="F35" s="137"/>
      <c r="AA35" s="92"/>
      <c r="AB35" s="92"/>
      <c r="AC35" s="92"/>
      <c r="AD35" s="92"/>
      <c r="AE35" s="92"/>
    </row>
    <row r="36" spans="3:31" s="87" customFormat="1" ht="19.5" customHeight="1" x14ac:dyDescent="0.3">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S28" sqref="S28"/>
    </sheetView>
  </sheetViews>
  <sheetFormatPr baseColWidth="10" defaultColWidth="14.33203125" defaultRowHeight="13.2" x14ac:dyDescent="0.3"/>
  <cols>
    <col min="1" max="1" width="11.5546875" style="87" customWidth="1"/>
    <col min="2" max="2" width="25.109375" style="92" customWidth="1"/>
    <col min="3" max="4" width="14.109375" style="92" customWidth="1"/>
    <col min="5" max="5" width="16.44140625" style="137" customWidth="1"/>
    <col min="6" max="6" width="12.5546875" style="137" customWidth="1"/>
    <col min="7" max="7" width="12.5546875" style="92" customWidth="1"/>
    <col min="8" max="8" width="15.44140625" style="92" customWidth="1"/>
    <col min="9" max="9" width="13" style="92" customWidth="1"/>
    <col min="10" max="10" width="16.44140625" style="137" customWidth="1"/>
    <col min="11" max="11" width="10.109375" style="137" customWidth="1"/>
    <col min="12" max="12" width="12.6640625" style="92" customWidth="1"/>
    <col min="13" max="13" width="16.88671875" style="92" customWidth="1"/>
    <col min="14" max="14" width="15.5546875" style="92" customWidth="1"/>
    <col min="15" max="16" width="16.5546875" style="92" customWidth="1"/>
    <col min="17" max="17" width="51.33203125" style="92" customWidth="1"/>
    <col min="18" max="18" width="20.88671875" style="92" customWidth="1"/>
    <col min="19" max="19" width="14.5546875" style="143" customWidth="1"/>
    <col min="20" max="20" width="13.5546875" style="143" customWidth="1"/>
    <col min="21" max="23" width="20.44140625" style="92" customWidth="1"/>
    <col min="24" max="25" width="30.6640625" style="92" customWidth="1"/>
    <col min="26" max="26" width="18" style="92" customWidth="1"/>
    <col min="27" max="28" width="15.44140625" style="92" customWidth="1"/>
    <col min="29" max="29" width="4.88671875" style="87" customWidth="1"/>
    <col min="30" max="30" width="5.44140625" style="87" bestFit="1" customWidth="1"/>
    <col min="31" max="32" width="14" style="87" customWidth="1"/>
    <col min="33" max="33" width="18.5546875" style="87" customWidth="1"/>
    <col min="34" max="34" width="19.5546875" style="87" customWidth="1"/>
    <col min="35" max="36" width="14" style="87" customWidth="1"/>
    <col min="37" max="41" width="11.44140625" style="87" customWidth="1"/>
    <col min="42" max="42" width="5.5546875" style="87" bestFit="1" customWidth="1"/>
    <col min="43" max="43" width="26.88671875" style="87" customWidth="1"/>
    <col min="44" max="48" width="22.88671875" style="92" customWidth="1"/>
    <col min="49" max="49" width="23.44140625" style="87" customWidth="1"/>
    <col min="50" max="277" width="11.44140625" style="87" customWidth="1"/>
    <col min="278" max="278" width="12.6640625" style="87" customWidth="1"/>
    <col min="279" max="279" width="47" style="87" customWidth="1"/>
    <col min="280" max="280" width="35" style="87" customWidth="1"/>
    <col min="281" max="16384" width="14.33203125" style="87"/>
  </cols>
  <sheetData>
    <row r="1" spans="1:50" s="75" customFormat="1" ht="36" customHeight="1" x14ac:dyDescent="0.25">
      <c r="A1" s="422"/>
      <c r="B1" s="428" t="str">
        <f>+'2 CONTEXTO E IDENTIFICACIÓN'!B1</f>
        <v>MAPA DE RIESGOS</v>
      </c>
      <c r="C1" s="50" t="str">
        <f>+'2 CONTEXTO E IDENTIFICACIÓN'!C1</f>
        <v>CÓDIGO:</v>
      </c>
      <c r="D1" s="131">
        <f>+'2 CONTEXTO E IDENTIFICACIÓN'!D1</f>
        <v>0</v>
      </c>
      <c r="E1" s="132"/>
      <c r="F1" s="241" t="str">
        <f>+'2 CONTEXTO E IDENTIFICACIÓN'!$F$4</f>
        <v>Elaboración o Actualización:</v>
      </c>
      <c r="G1" s="262" t="str">
        <f>+IF('2 CONTEXTO E IDENTIFICACIÓN'!$G$4="","",'2 CONTEXTO E IDENTIFICACIÓN'!$G$4)</f>
        <v/>
      </c>
      <c r="H1" s="20"/>
      <c r="I1" s="20"/>
      <c r="U1" s="138"/>
      <c r="V1" s="138"/>
      <c r="AR1" s="76"/>
      <c r="AS1" s="76"/>
      <c r="AT1" s="76"/>
      <c r="AU1" s="76"/>
      <c r="AV1" s="76"/>
    </row>
    <row r="2" spans="1:50" s="75" customFormat="1" ht="36" customHeight="1" x14ac:dyDescent="0.25">
      <c r="A2" s="422"/>
      <c r="B2" s="428"/>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5">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4.4" thickBot="1" x14ac:dyDescent="0.3">
      <c r="A4" s="19" t="s">
        <v>159</v>
      </c>
      <c r="B4" s="412" t="str">
        <f>+IF('2 CONTEXTO E IDENTIFICACIÓN'!$B$4="","",'2 CONTEXTO E IDENTIFICACIÓN'!$B$4)</f>
        <v/>
      </c>
      <c r="C4" s="412"/>
      <c r="D4" s="412"/>
      <c r="E4" s="73"/>
      <c r="F4" s="73"/>
      <c r="G4" s="73"/>
      <c r="H4" s="73"/>
      <c r="I4" s="73"/>
      <c r="J4" s="73"/>
      <c r="K4" s="133"/>
      <c r="S4" s="138"/>
      <c r="T4" s="138"/>
      <c r="AR4" s="76"/>
      <c r="AS4" s="76"/>
      <c r="AT4" s="76"/>
      <c r="AU4" s="76"/>
      <c r="AV4" s="76"/>
    </row>
    <row r="5" spans="1:50" s="75" customFormat="1" ht="27.6" x14ac:dyDescent="0.25">
      <c r="A5" s="19" t="s">
        <v>157</v>
      </c>
      <c r="B5" s="412" t="str">
        <f>+IF('2 CONTEXTO E IDENTIFICACIÓN'!$D$4="","",'2 CONTEXTO E IDENTIFICACIÓN'!$D$4)</f>
        <v/>
      </c>
      <c r="C5" s="413"/>
      <c r="D5" s="413"/>
      <c r="E5" s="52"/>
      <c r="F5" s="133"/>
      <c r="H5" s="77"/>
      <c r="I5" s="77"/>
      <c r="J5" s="52"/>
      <c r="K5" s="133"/>
      <c r="S5" s="138"/>
      <c r="T5" s="138"/>
      <c r="AD5" s="80"/>
      <c r="AE5" s="81"/>
      <c r="AF5" s="473" t="s">
        <v>87</v>
      </c>
      <c r="AG5" s="474"/>
      <c r="AH5" s="474"/>
      <c r="AI5" s="474"/>
      <c r="AJ5" s="475"/>
      <c r="AR5" s="76"/>
      <c r="AS5" s="76"/>
      <c r="AT5" s="76"/>
      <c r="AU5" s="76"/>
      <c r="AV5" s="76"/>
    </row>
    <row r="6" spans="1:50" s="75" customFormat="1" ht="5.4" customHeight="1" x14ac:dyDescent="0.25">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 customHeight="1" x14ac:dyDescent="0.3">
      <c r="A7" s="134"/>
      <c r="B7" s="134"/>
      <c r="C7" s="134"/>
      <c r="D7" s="134"/>
      <c r="E7" s="423" t="s">
        <v>89</v>
      </c>
      <c r="F7" s="423"/>
      <c r="G7" s="423"/>
      <c r="H7" s="84"/>
      <c r="I7" s="134"/>
      <c r="J7" s="423" t="s">
        <v>118</v>
      </c>
      <c r="K7" s="423"/>
      <c r="L7" s="423"/>
      <c r="M7" s="84"/>
      <c r="N7" s="84"/>
      <c r="O7" s="84"/>
      <c r="P7" s="84"/>
      <c r="Q7" s="423" t="s">
        <v>131</v>
      </c>
      <c r="R7" s="423"/>
      <c r="S7" s="423"/>
      <c r="T7" s="423"/>
      <c r="U7" s="423" t="s">
        <v>150</v>
      </c>
      <c r="V7" s="423"/>
      <c r="W7" s="423"/>
      <c r="X7" s="84"/>
      <c r="Y7" s="84"/>
      <c r="Z7" s="84"/>
      <c r="AA7" s="84"/>
      <c r="AB7" s="84"/>
      <c r="AD7" s="88"/>
      <c r="AF7" s="89">
        <v>0.2</v>
      </c>
      <c r="AG7" s="89">
        <v>0.4</v>
      </c>
      <c r="AH7" s="89">
        <v>0.6</v>
      </c>
      <c r="AI7" s="89">
        <v>0.8</v>
      </c>
      <c r="AJ7" s="90">
        <v>1</v>
      </c>
      <c r="AK7" s="91"/>
      <c r="AL7" s="91"/>
      <c r="AM7" s="91"/>
      <c r="AN7" s="91"/>
      <c r="AO7" s="91"/>
      <c r="AP7" s="91"/>
      <c r="AQ7" s="91"/>
    </row>
    <row r="8" spans="1:50" ht="52.8" x14ac:dyDescent="0.25">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26.75" customHeight="1" x14ac:dyDescent="0.25">
      <c r="A9" s="104" t="str">
        <f>'2 CONTEXTO E IDENTIFICACIÓN'!A9</f>
        <v>R1</v>
      </c>
      <c r="B9" s="105" t="str">
        <f>+'2 CONTEXTO E IDENTIFICACIÓN'!E9</f>
        <v>Posibilidad de pérdida Económica y Reputacional por Demora en definición de conductas diagnósticas y terapeuticas del paciente debido a falta de control en el presupuesto y su ejecución para garantizar disponibilidad de insumos, dispositivos y reactivos para la ejecución de las actividades de apoyo diagnóstico y terapeútico.</v>
      </c>
      <c r="C9" s="141">
        <f>+'3 PROBABIL E IMPACTO INHERENTE'!E9</f>
        <v>0.6</v>
      </c>
      <c r="D9" s="141">
        <f>+'3 PROBABIL E IMPACTO INHERENTE'!M9</f>
        <v>0.8</v>
      </c>
      <c r="E9" s="136" t="str">
        <f>+'4 MAPA CALOR INHERENTE'!C9</f>
        <v>Media</v>
      </c>
      <c r="F9" s="136" t="str">
        <f>+'4 MAPA CALOR INHERENTE'!D9</f>
        <v>Mayor</v>
      </c>
      <c r="G9" s="105" t="str">
        <f>+'4 MAPA CALOR INHERENTE'!E9</f>
        <v>Alto</v>
      </c>
      <c r="H9" s="135">
        <f>+'6 MAPA CALOR RESIDUAL'!C9</f>
        <v>0.12959999999999999</v>
      </c>
      <c r="I9" s="106">
        <f>+'6 MAPA CALOR RESIDUAL'!D9</f>
        <v>0.8</v>
      </c>
      <c r="J9" s="136" t="str">
        <f>+'6 MAPA CALOR RESIDUAL'!E9</f>
        <v>Muy Baja</v>
      </c>
      <c r="K9" s="136" t="str">
        <f>+'6 MAPA CALOR RESIDUAL'!F9</f>
        <v>Mayor</v>
      </c>
      <c r="L9" s="105" t="str">
        <f>+'6 MAPA CALOR RESIDUAL'!G9</f>
        <v>Alto</v>
      </c>
      <c r="M9" s="105" t="str">
        <f t="shared" ref="M9:M28" si="0">+IF($N9="","",IF($N9=$AG$16,$AH$16,IF($N9=$AG$19,$AH$19)))</f>
        <v>Requiere Plan de Acción</v>
      </c>
      <c r="N9" s="105" t="str">
        <f t="shared" ref="N9:N28" si="1">+IF(L9="","",IF(OR(L9=$AF$16,L9=$AF$17,L9=$AF$18),$AG$16,IF(L9=$AF$19,$AG$19)))</f>
        <v>Reducir_mitigar_Transferir_Evitar</v>
      </c>
      <c r="O9" s="233" t="s">
        <v>278</v>
      </c>
      <c r="P9" s="105" t="str">
        <f t="shared" ref="P9:P28" si="2">+IF($M9="","",IF($M9=$AH$19,$AG$19,$O9))</f>
        <v>Reducir_Mitigar</v>
      </c>
      <c r="Q9" s="233" t="s">
        <v>384</v>
      </c>
      <c r="R9" s="233" t="s">
        <v>403</v>
      </c>
      <c r="S9" s="234"/>
      <c r="T9" s="234"/>
      <c r="U9" s="233"/>
      <c r="V9" s="233"/>
      <c r="W9" s="233"/>
      <c r="X9" s="233"/>
      <c r="Y9" s="233"/>
      <c r="Z9" s="233"/>
      <c r="AA9" s="107"/>
      <c r="AB9" s="107"/>
      <c r="AC9" s="470"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50.75" customHeight="1" x14ac:dyDescent="0.25">
      <c r="A10" s="104" t="str">
        <f>'2 CONTEXTO E IDENTIFICACIÓN'!A10</f>
        <v>R2</v>
      </c>
      <c r="B10" s="105" t="str">
        <f>+'2 CONTEXTO E IDENTIFICACIÓN'!E10</f>
        <v>Posibilidad de pérdida Reputacional y Económica por Aumento de la insatisfacción de los usuarios baja adherencia a Protocolos y estrategias para garantizar la humanización y la calidad en la prestación de los servicios de salud.</v>
      </c>
      <c r="C10" s="141">
        <f>+'3 PROBABIL E IMPACTO INHERENTE'!E10</f>
        <v>0.4</v>
      </c>
      <c r="D10" s="141">
        <f>+'3 PROBABIL E IMPACTO INHERENTE'!M10</f>
        <v>0.6</v>
      </c>
      <c r="E10" s="136" t="str">
        <f>+'4 MAPA CALOR INHERENTE'!C10</f>
        <v>Baja</v>
      </c>
      <c r="F10" s="136" t="str">
        <f>+'4 MAPA CALOR INHERENTE'!D10</f>
        <v>Moderado</v>
      </c>
      <c r="G10" s="105" t="str">
        <f>+'4 MAPA CALOR INHERENTE'!E10</f>
        <v>Moderado</v>
      </c>
      <c r="H10" s="135">
        <f>+'5 VALORACIÓN DEL CONTROL'!S15</f>
        <v>8.6399999999999991E-2</v>
      </c>
      <c r="I10" s="106">
        <f>+'5 VALORACIÓN DEL CONTROL'!T15</f>
        <v>0.6</v>
      </c>
      <c r="J10" s="136" t="str">
        <f t="shared" ref="J10:J28" si="3">+IF(H10=0,"",IF(H10&lt;=$AD$13,$AE$13,IF(H10&lt;=$AD$12,$AE$12,IF(H10&lt;=$AD$11,$AE$11,IF(H10&lt;=$AD$10,$AE$10,IF(H10&lt;=$AD$9,$AE$9,""))))))</f>
        <v>Muy 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t="s">
        <v>278</v>
      </c>
      <c r="P10" s="105" t="str">
        <f t="shared" si="2"/>
        <v>Reducir_Mitigar</v>
      </c>
      <c r="Q10" s="233" t="s">
        <v>385</v>
      </c>
      <c r="R10" s="233" t="s">
        <v>404</v>
      </c>
      <c r="S10" s="234"/>
      <c r="T10" s="234"/>
      <c r="U10" s="233"/>
      <c r="V10" s="233"/>
      <c r="W10" s="233"/>
      <c r="X10" s="233"/>
      <c r="Y10" s="233"/>
      <c r="Z10" s="233"/>
      <c r="AA10" s="107"/>
      <c r="AB10" s="107"/>
      <c r="AC10" s="471"/>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62.25" customHeight="1" x14ac:dyDescent="0.25">
      <c r="A11" s="104" t="str">
        <f>'2 CONTEXTO E IDENTIFICACIÓN'!A11</f>
        <v>R3</v>
      </c>
      <c r="B11" s="105" t="str">
        <f>+'2 CONTEXTO E IDENTIFICACIÓN'!E11</f>
        <v>Posibilidad de pérdida Económica y Reputacional Por ineficiencia en el uso de los recursos financieros, humanos, tecnológicos debido a fallas en el seguimiento y control de los planes y programas institucionales que materializan la plataforma estratégica de la ESE.</v>
      </c>
      <c r="C11" s="141">
        <f>+'3 PROBABIL E IMPACTO INHERENTE'!E11</f>
        <v>0.4</v>
      </c>
      <c r="D11" s="141">
        <f>+'3 PROBABIL E IMPACTO INHERENTE'!M11</f>
        <v>0.6</v>
      </c>
      <c r="E11" s="136" t="str">
        <f>+'4 MAPA CALOR INHERENTE'!C11</f>
        <v>Baja</v>
      </c>
      <c r="F11" s="136" t="str">
        <f>+'4 MAPA CALOR INHERENTE'!D11</f>
        <v>Moderado</v>
      </c>
      <c r="G11" s="105" t="str">
        <f>+'4 MAPA CALOR INHERENTE'!E11</f>
        <v>Moderado</v>
      </c>
      <c r="H11" s="135">
        <f>+'5 VALORACIÓN DEL CONTROL'!S19</f>
        <v>0.24</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t="s">
        <v>278</v>
      </c>
      <c r="P11" s="105" t="str">
        <f t="shared" si="2"/>
        <v>Reducir_Mitigar</v>
      </c>
      <c r="Q11" s="233" t="s">
        <v>386</v>
      </c>
      <c r="R11" s="233" t="s">
        <v>405</v>
      </c>
      <c r="S11" s="234"/>
      <c r="T11" s="234"/>
      <c r="U11" s="233"/>
      <c r="V11" s="233"/>
      <c r="W11" s="233"/>
      <c r="X11" s="233"/>
      <c r="Y11" s="233"/>
      <c r="Z11" s="233"/>
      <c r="AA11" s="107"/>
      <c r="AB11" s="107"/>
      <c r="AC11" s="471"/>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43.5" customHeight="1" x14ac:dyDescent="0.25">
      <c r="A12" s="104" t="str">
        <f>'2 CONTEXTO E IDENTIFICACIÓN'!A12</f>
        <v>R4</v>
      </c>
      <c r="B12" s="105" t="str">
        <f>+'2 CONTEXTO E IDENTIFICACIÓN'!E12</f>
        <v>Posibilidad de pérdida Reputacional Por afectación de la imagen institucional debido al incumplimiento de las metas e indicadores trazados en los diferentes planes y programas institucionales.</v>
      </c>
      <c r="C12" s="141">
        <f>+'3 PROBABIL E IMPACTO INHERENTE'!E12</f>
        <v>0.4</v>
      </c>
      <c r="D12" s="141">
        <f>+'3 PROBABIL E IMPACTO INHERENTE'!M12</f>
        <v>0.6</v>
      </c>
      <c r="E12" s="136" t="str">
        <f>+'4 MAPA CALOR INHERENTE'!C12</f>
        <v>Baja</v>
      </c>
      <c r="F12" s="136" t="str">
        <f>+'4 MAPA CALOR INHERENTE'!D12</f>
        <v>Moderado</v>
      </c>
      <c r="G12" s="105" t="str">
        <f>+'4 MAPA CALOR INHERENTE'!E12</f>
        <v>Moderado</v>
      </c>
      <c r="H12" s="135">
        <f>+'5 VALORACIÓN DEL CONTROL'!S23</f>
        <v>0.24</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3" t="s">
        <v>278</v>
      </c>
      <c r="P12" s="105" t="str">
        <f t="shared" si="2"/>
        <v>Reducir_Mitigar</v>
      </c>
      <c r="Q12" s="233" t="s">
        <v>386</v>
      </c>
      <c r="R12" s="233" t="s">
        <v>405</v>
      </c>
      <c r="S12" s="234"/>
      <c r="T12" s="234"/>
      <c r="U12" s="233"/>
      <c r="V12" s="233"/>
      <c r="W12" s="233"/>
      <c r="X12" s="233"/>
      <c r="Y12" s="233"/>
      <c r="Z12" s="233"/>
      <c r="AA12" s="107"/>
      <c r="AB12" s="107"/>
      <c r="AC12" s="471"/>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06.5" customHeight="1" thickBot="1" x14ac:dyDescent="0.3">
      <c r="A13" s="104" t="str">
        <f>'2 CONTEXTO E IDENTIFICACIÓN'!A13</f>
        <v>R5</v>
      </c>
      <c r="B13" s="105" t="str">
        <f>+'2 CONTEXTO E IDENTIFICACIÓN'!E13</f>
        <v>Posibilidad de pérdida Económica y Reputacional Por deterioro de la eficacia, eficiencia y efectividad de los procesos debido a incumplimiento en los reportes de información, aplicación de metodologías apropiadas para las auditorías internas y omision de implementación de medidas y mecanismos de control.</v>
      </c>
      <c r="C13" s="141">
        <f>+'3 PROBABIL E IMPACTO INHERENTE'!E13</f>
        <v>0.4</v>
      </c>
      <c r="D13" s="141">
        <f>+'3 PROBABIL E IMPACTO INHERENTE'!M13</f>
        <v>0.6</v>
      </c>
      <c r="E13" s="136" t="str">
        <f>+'4 MAPA CALOR INHERENTE'!C13</f>
        <v>Baja</v>
      </c>
      <c r="F13" s="136" t="str">
        <f>+'4 MAPA CALOR INHERENTE'!D13</f>
        <v>Moderado</v>
      </c>
      <c r="G13" s="105" t="str">
        <f>+'4 MAPA CALOR INHERENTE'!E13</f>
        <v>Moderado</v>
      </c>
      <c r="H13" s="135">
        <f>+'5 VALORACIÓN DEL CONTROL'!S27</f>
        <v>8.6399999999999991E-2</v>
      </c>
      <c r="I13" s="106">
        <f>+'5 VALORACIÓN DEL CONTROL'!T27</f>
        <v>0.6</v>
      </c>
      <c r="J13" s="136" t="str">
        <f t="shared" si="3"/>
        <v>Muy Baja</v>
      </c>
      <c r="K13" s="136" t="str">
        <f t="shared" si="4"/>
        <v>Moderado</v>
      </c>
      <c r="L13" s="105" t="str">
        <f t="shared" si="5"/>
        <v>Moderado</v>
      </c>
      <c r="M13" s="105" t="str">
        <f t="shared" si="0"/>
        <v>Requiere Plan de Acción</v>
      </c>
      <c r="N13" s="105" t="str">
        <f t="shared" si="1"/>
        <v>Reducir_mitigar_Transferir_Evitar</v>
      </c>
      <c r="O13" s="233" t="s">
        <v>278</v>
      </c>
      <c r="P13" s="105" t="str">
        <f t="shared" si="2"/>
        <v>Reducir_Mitigar</v>
      </c>
      <c r="Q13" s="233" t="s">
        <v>387</v>
      </c>
      <c r="R13" s="233" t="s">
        <v>373</v>
      </c>
      <c r="S13" s="234"/>
      <c r="T13" s="234"/>
      <c r="U13" s="233"/>
      <c r="V13" s="233"/>
      <c r="W13" s="233"/>
      <c r="X13" s="233"/>
      <c r="Y13" s="233"/>
      <c r="Z13" s="233"/>
      <c r="AA13" s="107"/>
      <c r="AB13" s="107"/>
      <c r="AC13" s="472"/>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126.75" customHeight="1" x14ac:dyDescent="0.25">
      <c r="A14" s="104" t="str">
        <f>'2 CONTEXTO E IDENTIFICACIÓN'!A14</f>
        <v>R6</v>
      </c>
      <c r="B14" s="105" t="str">
        <f>+'2 CONTEXTO E IDENTIFICACIÓN'!E14</f>
        <v>Posibilidad de pérdida Económica y Reputacional Por sanciones y multas debido a incumplimiento de la aplicación de  las normas y leyes en materia de contabilización y protección de los recursos financieros de la E.S.E.</v>
      </c>
      <c r="C14" s="141">
        <f>+'3 PROBABIL E IMPACTO INHERENTE'!E14</f>
        <v>0.4</v>
      </c>
      <c r="D14" s="141">
        <f>+'3 PROBABIL E IMPACTO INHERENTE'!M14</f>
        <v>0.6</v>
      </c>
      <c r="E14" s="136" t="str">
        <f>+'4 MAPA CALOR INHERENTE'!C14</f>
        <v>Baja</v>
      </c>
      <c r="F14" s="136" t="str">
        <f>+'4 MAPA CALOR INHERENTE'!D14</f>
        <v>Moderado</v>
      </c>
      <c r="G14" s="105" t="str">
        <f>+'4 MAPA CALOR INHERENTE'!E14</f>
        <v>Moderado</v>
      </c>
      <c r="H14" s="135">
        <f>+'5 VALORACIÓN DEL CONTROL'!S31</f>
        <v>5.183999999999999E-2</v>
      </c>
      <c r="I14" s="106">
        <f>+'5 VALORACIÓN DEL CONTROL'!T31</f>
        <v>0.6</v>
      </c>
      <c r="J14" s="136" t="str">
        <f t="shared" si="3"/>
        <v>Muy Baja</v>
      </c>
      <c r="K14" s="136" t="str">
        <f t="shared" si="4"/>
        <v>Moderado</v>
      </c>
      <c r="L14" s="105" t="str">
        <f t="shared" si="5"/>
        <v>Moderado</v>
      </c>
      <c r="M14" s="105" t="str">
        <f t="shared" si="0"/>
        <v>Requiere Plan de Acción</v>
      </c>
      <c r="N14" s="105" t="str">
        <f t="shared" si="1"/>
        <v>Reducir_mitigar_Transferir_Evitar</v>
      </c>
      <c r="O14" s="233" t="s">
        <v>278</v>
      </c>
      <c r="P14" s="105" t="str">
        <f t="shared" si="2"/>
        <v>Reducir_Mitigar</v>
      </c>
      <c r="Q14" s="233" t="s">
        <v>388</v>
      </c>
      <c r="R14" s="233" t="s">
        <v>406</v>
      </c>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90.75" customHeight="1" x14ac:dyDescent="0.25">
      <c r="A15" s="104" t="str">
        <f>'2 CONTEXTO E IDENTIFICACIÓN'!A15</f>
        <v>R7</v>
      </c>
      <c r="B15" s="105" t="str">
        <f>+'2 CONTEXTO E IDENTIFICACIÓN'!E15</f>
        <v>Posibilidad de pérdida Reputacional y Económica Por aumento de los incidentes y eventos adversos relacionados con la atención en salud debido a baja adherencia a los procesos, protocolos y programas orientados a la atención en salud con seguridad y calidad.</v>
      </c>
      <c r="C15" s="141">
        <f>+'3 PROBABIL E IMPACTO INHERENTE'!E15</f>
        <v>0.4</v>
      </c>
      <c r="D15" s="141">
        <f>+'3 PROBABIL E IMPACTO INHERENTE'!M15</f>
        <v>0.6</v>
      </c>
      <c r="E15" s="136" t="str">
        <f>+'4 MAPA CALOR INHERENTE'!C15</f>
        <v>Baja</v>
      </c>
      <c r="F15" s="136" t="str">
        <f>+'4 MAPA CALOR INHERENTE'!D15</f>
        <v>Moderado</v>
      </c>
      <c r="G15" s="105" t="str">
        <f>+'4 MAPA CALOR INHERENTE'!E15</f>
        <v>Moderado</v>
      </c>
      <c r="H15" s="135">
        <f>+'5 VALORACIÓN DEL CONTROL'!S35</f>
        <v>0.14399999999999999</v>
      </c>
      <c r="I15" s="106">
        <f>+'5 VALORACIÓN DEL CONTROL'!T35</f>
        <v>0.6</v>
      </c>
      <c r="J15" s="136" t="str">
        <f t="shared" si="3"/>
        <v>Muy Baja</v>
      </c>
      <c r="K15" s="136" t="str">
        <f t="shared" si="4"/>
        <v>Moderado</v>
      </c>
      <c r="L15" s="105" t="str">
        <f t="shared" si="5"/>
        <v>Moderado</v>
      </c>
      <c r="M15" s="105" t="str">
        <f t="shared" si="0"/>
        <v>Requiere Plan de Acción</v>
      </c>
      <c r="N15" s="105" t="str">
        <f t="shared" si="1"/>
        <v>Reducir_mitigar_Transferir_Evitar</v>
      </c>
      <c r="O15" s="233" t="s">
        <v>278</v>
      </c>
      <c r="P15" s="105" t="str">
        <f t="shared" si="2"/>
        <v>Reducir_Mitigar</v>
      </c>
      <c r="Q15" s="233" t="s">
        <v>389</v>
      </c>
      <c r="R15" s="233" t="s">
        <v>407</v>
      </c>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27.5" customHeight="1" x14ac:dyDescent="0.25">
      <c r="A16" s="104" t="str">
        <f>'2 CONTEXTO E IDENTIFICACIÓN'!A16</f>
        <v>R8</v>
      </c>
      <c r="B16" s="105" t="str">
        <f>+'2 CONTEXTO E IDENTIFICACIÓN'!E16</f>
        <v>Posibilidad de pérdida Económica y Reputacional Por aumento de las erogaciones por demandas en contra de la E.S.E debido a fallas en la prestación de los servicios de salud, el no cumplimiento de estandares para la contratación por prestación de servicios.</v>
      </c>
      <c r="C16" s="141">
        <f>+'3 PROBABIL E IMPACTO INHERENTE'!E16</f>
        <v>0.6</v>
      </c>
      <c r="D16" s="141">
        <f>+'3 PROBABIL E IMPACTO INHERENTE'!M16</f>
        <v>0.8</v>
      </c>
      <c r="E16" s="136" t="str">
        <f>+'4 MAPA CALOR INHERENTE'!C16</f>
        <v>Media</v>
      </c>
      <c r="F16" s="136" t="str">
        <f>+'4 MAPA CALOR INHERENTE'!D16</f>
        <v>Mayor</v>
      </c>
      <c r="G16" s="105" t="str">
        <f>+'4 MAPA CALOR INHERENTE'!E16</f>
        <v>Alto</v>
      </c>
      <c r="H16" s="135">
        <f>+'5 VALORACIÓN DEL CONTROL'!S39</f>
        <v>0.12959999999999999</v>
      </c>
      <c r="I16" s="106">
        <f>+'5 VALORACIÓN DEL CONTROL'!T39</f>
        <v>0.8</v>
      </c>
      <c r="J16" s="136" t="str">
        <f t="shared" si="3"/>
        <v>Muy Baja</v>
      </c>
      <c r="K16" s="136" t="str">
        <f t="shared" si="4"/>
        <v>Mayor</v>
      </c>
      <c r="L16" s="105" t="str">
        <f t="shared" si="5"/>
        <v>Alto</v>
      </c>
      <c r="M16" s="105" t="str">
        <f t="shared" si="0"/>
        <v>Requiere Plan de Acción</v>
      </c>
      <c r="N16" s="105" t="str">
        <f t="shared" si="1"/>
        <v>Reducir_mitigar_Transferir_Evitar</v>
      </c>
      <c r="O16" s="233" t="s">
        <v>278</v>
      </c>
      <c r="P16" s="105" t="str">
        <f t="shared" si="2"/>
        <v>Reducir_Mitigar</v>
      </c>
      <c r="Q16" s="233" t="s">
        <v>390</v>
      </c>
      <c r="R16" s="233" t="s">
        <v>411</v>
      </c>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90.75" customHeight="1" x14ac:dyDescent="0.25">
      <c r="A17" s="104" t="str">
        <f>'2 CONTEXTO E IDENTIFICACIÓN'!A17</f>
        <v>R9</v>
      </c>
      <c r="B17" s="105" t="str">
        <f>+'2 CONTEXTO E IDENTIFICACIÓN'!E17</f>
        <v>Posibilidad de pérdida Económica y Reputacional por sanciones y multas debido a la no actualización de los procesos y procedimientos del área contable y su baja adherencia que deterioran los recursos de la E.S.E.</v>
      </c>
      <c r="C17" s="141">
        <f>+'3 PROBABIL E IMPACTO INHERENTE'!E17</f>
        <v>0.4</v>
      </c>
      <c r="D17" s="141">
        <f>+'3 PROBABIL E IMPACTO INHERENTE'!M17</f>
        <v>0.6</v>
      </c>
      <c r="E17" s="136" t="str">
        <f>+'4 MAPA CALOR INHERENTE'!C17</f>
        <v>Baja</v>
      </c>
      <c r="F17" s="136" t="str">
        <f>+'4 MAPA CALOR INHERENTE'!D17</f>
        <v>Moderado</v>
      </c>
      <c r="G17" s="105" t="str">
        <f>+'4 MAPA CALOR INHERENTE'!E17</f>
        <v>Moderado</v>
      </c>
      <c r="H17" s="135">
        <f>+'5 VALORACIÓN DEL CONTROL'!S43</f>
        <v>0.16800000000000001</v>
      </c>
      <c r="I17" s="106">
        <f>+'5 VALORACIÓN DEL CONTROL'!T43</f>
        <v>0.6</v>
      </c>
      <c r="J17" s="136" t="str">
        <f t="shared" si="3"/>
        <v>Muy Baja</v>
      </c>
      <c r="K17" s="136" t="str">
        <f t="shared" si="4"/>
        <v>Moderado</v>
      </c>
      <c r="L17" s="105" t="str">
        <f t="shared" si="5"/>
        <v>Moderado</v>
      </c>
      <c r="M17" s="105" t="str">
        <f t="shared" si="0"/>
        <v>Requiere Plan de Acción</v>
      </c>
      <c r="N17" s="105" t="str">
        <f t="shared" si="1"/>
        <v>Reducir_mitigar_Transferir_Evitar</v>
      </c>
      <c r="O17" s="233" t="s">
        <v>278</v>
      </c>
      <c r="P17" s="105" t="str">
        <f t="shared" si="2"/>
        <v>Reducir_Mitigar</v>
      </c>
      <c r="Q17" s="233" t="s">
        <v>391</v>
      </c>
      <c r="R17" s="233" t="s">
        <v>377</v>
      </c>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5">
      <c r="A18" s="104" t="str">
        <f>'2 CONTEXTO E IDENTIFICACIÓN'!A18</f>
        <v>R10</v>
      </c>
      <c r="B18" s="105" t="str">
        <f>+'2 CONTEXTO E IDENTIFICACIÓN'!E18</f>
        <v>Posibilidad de pérdida Económica por desequilibrios entre los costos de producción y venta de servicios debido a la ausencia de un sistema integral de costos que permita la prestación y venta de servicios de salud con equilibrio financiero</v>
      </c>
      <c r="C18" s="141">
        <f>+'3 PROBABIL E IMPACTO INHERENTE'!E18</f>
        <v>0.4</v>
      </c>
      <c r="D18" s="141">
        <f>+'3 PROBABIL E IMPACTO INHERENTE'!M18</f>
        <v>0.6</v>
      </c>
      <c r="E18" s="136" t="str">
        <f>+'4 MAPA CALOR INHERENTE'!C18</f>
        <v>Baja</v>
      </c>
      <c r="F18" s="136" t="str">
        <f>+'4 MAPA CALOR INHERENTE'!D18</f>
        <v>Moderado</v>
      </c>
      <c r="G18" s="105" t="str">
        <f>+'4 MAPA CALOR INHERENTE'!E18</f>
        <v>Moderado</v>
      </c>
      <c r="H18" s="135">
        <f>+'5 VALORACIÓN DEL CONTROL'!S47</f>
        <v>0.24</v>
      </c>
      <c r="I18" s="106">
        <f>+'5 VALORACIÓN DEL CONTROL'!T47</f>
        <v>0.6</v>
      </c>
      <c r="J18" s="136" t="str">
        <f t="shared" si="3"/>
        <v>Baja</v>
      </c>
      <c r="K18" s="136" t="str">
        <f t="shared" si="4"/>
        <v>Moderado</v>
      </c>
      <c r="L18" s="105" t="str">
        <f t="shared" si="5"/>
        <v>Moderado</v>
      </c>
      <c r="M18" s="105" t="str">
        <f t="shared" si="0"/>
        <v>Requiere Plan de Acción</v>
      </c>
      <c r="N18" s="105" t="str">
        <f t="shared" si="1"/>
        <v>Reducir_mitigar_Transferir_Evitar</v>
      </c>
      <c r="O18" s="233" t="s">
        <v>278</v>
      </c>
      <c r="P18" s="105" t="str">
        <f t="shared" si="2"/>
        <v>Reducir_Mitigar</v>
      </c>
      <c r="Q18" s="233" t="s">
        <v>392</v>
      </c>
      <c r="R18" s="233" t="s">
        <v>410</v>
      </c>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115.5" customHeight="1" x14ac:dyDescent="0.25">
      <c r="A19" s="104" t="str">
        <f>'2 CONTEXTO E IDENTIFICACIÓN'!A19</f>
        <v>R11</v>
      </c>
      <c r="B19" s="105" t="str">
        <f>+'2 CONTEXTO E IDENTIFICACIÓN'!E19</f>
        <v>Posibilidad de pérdida Económica por deterioro y fuga de los recursos financieros debido a la falta de seguimiento y continuidad a los procesos de conciliación y depuración de las cuentas por cobrar.</v>
      </c>
      <c r="C19" s="141">
        <f>+'3 PROBABIL E IMPACTO INHERENTE'!E19</f>
        <v>0.4</v>
      </c>
      <c r="D19" s="141">
        <f>+'3 PROBABIL E IMPACTO INHERENTE'!M19</f>
        <v>0.6</v>
      </c>
      <c r="E19" s="136" t="str">
        <f>+'4 MAPA CALOR INHERENTE'!C19</f>
        <v>Baja</v>
      </c>
      <c r="F19" s="136" t="str">
        <f>+'4 MAPA CALOR INHERENTE'!D19</f>
        <v>Moderado</v>
      </c>
      <c r="G19" s="105" t="str">
        <f>+'4 MAPA CALOR INHERENTE'!E19</f>
        <v>Moderado</v>
      </c>
      <c r="H19" s="135">
        <f>+'5 VALORACIÓN DEL CONTROL'!S51</f>
        <v>0.16799999999999998</v>
      </c>
      <c r="I19" s="106">
        <f>+'5 VALORACIÓN DEL CONTROL'!T51</f>
        <v>0.44999999999999996</v>
      </c>
      <c r="J19" s="136" t="str">
        <f t="shared" si="3"/>
        <v>Muy Baja</v>
      </c>
      <c r="K19" s="136" t="str">
        <f t="shared" si="4"/>
        <v>Moderado</v>
      </c>
      <c r="L19" s="105" t="str">
        <f t="shared" si="5"/>
        <v>Moderado</v>
      </c>
      <c r="M19" s="105" t="str">
        <f t="shared" si="0"/>
        <v>Requiere Plan de Acción</v>
      </c>
      <c r="N19" s="105" t="str">
        <f t="shared" si="1"/>
        <v>Reducir_mitigar_Transferir_Evitar</v>
      </c>
      <c r="O19" s="233" t="s">
        <v>278</v>
      </c>
      <c r="P19" s="105" t="str">
        <f t="shared" si="2"/>
        <v>Reducir_Mitigar</v>
      </c>
      <c r="Q19" s="233" t="s">
        <v>393</v>
      </c>
      <c r="R19" s="233" t="s">
        <v>409</v>
      </c>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5">
      <c r="A20" s="104" t="str">
        <f>'2 CONTEXTO E IDENTIFICACIÓN'!A20</f>
        <v>R12</v>
      </c>
      <c r="B20" s="105" t="str">
        <f>+'2 CONTEXTO E IDENTIFICACIÓN'!E20</f>
        <v>Posibilidad de pérdida Económica por reprocesos e inconsistencias en el proceso de facturación debdido a alta rotación de personal, fallas en los controles que garanticen la adherencia a los procesos para la facturación.</v>
      </c>
      <c r="C20" s="141">
        <f>+'3 PROBABIL E IMPACTO INHERENTE'!E20</f>
        <v>0.4</v>
      </c>
      <c r="D20" s="141">
        <f>+'3 PROBABIL E IMPACTO INHERENTE'!M20</f>
        <v>0.8</v>
      </c>
      <c r="E20" s="136" t="str">
        <f>+'4 MAPA CALOR INHERENTE'!C20</f>
        <v>Baja</v>
      </c>
      <c r="F20" s="136" t="str">
        <f>+'4 MAPA CALOR INHERENTE'!D20</f>
        <v>Mayor</v>
      </c>
      <c r="G20" s="105" t="str">
        <f>+'4 MAPA CALOR INHERENTE'!E20</f>
        <v>Alto</v>
      </c>
      <c r="H20" s="135">
        <f>+'5 VALORACIÓN DEL CONTROL'!S55</f>
        <v>0.24</v>
      </c>
      <c r="I20" s="106">
        <f>+'5 VALORACIÓN DEL CONTROL'!T55</f>
        <v>0.8</v>
      </c>
      <c r="J20" s="136" t="str">
        <f t="shared" si="3"/>
        <v>Baja</v>
      </c>
      <c r="K20" s="136" t="str">
        <f t="shared" si="4"/>
        <v>Mayor</v>
      </c>
      <c r="L20" s="105" t="str">
        <f t="shared" si="5"/>
        <v>Alto</v>
      </c>
      <c r="M20" s="105" t="str">
        <f t="shared" si="0"/>
        <v>Requiere Plan de Acción</v>
      </c>
      <c r="N20" s="105" t="str">
        <f t="shared" si="1"/>
        <v>Reducir_mitigar_Transferir_Evitar</v>
      </c>
      <c r="O20" s="233" t="s">
        <v>278</v>
      </c>
      <c r="P20" s="105" t="str">
        <f t="shared" si="2"/>
        <v>Reducir_Mitigar</v>
      </c>
      <c r="Q20" s="233" t="s">
        <v>394</v>
      </c>
      <c r="R20" s="233" t="s">
        <v>408</v>
      </c>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5">
      <c r="A21" s="104" t="str">
        <f>'2 CONTEXTO E IDENTIFICACIÓN'!A21</f>
        <v>R13</v>
      </c>
      <c r="B21" s="105" t="str">
        <f>+'2 CONTEXTO E IDENTIFICACIÓN'!E21</f>
        <v>Posibilidad de pérdida Reputacional y Económica por multas y sanciones debido a la ausencia de controles y herramientas que mitiguen el fraude, lavado de activos y financiación del terrorismo.</v>
      </c>
      <c r="C21" s="141">
        <f>+'3 PROBABIL E IMPACTO INHERENTE'!E21</f>
        <v>0.4</v>
      </c>
      <c r="D21" s="141">
        <f>+'3 PROBABIL E IMPACTO INHERENTE'!M21</f>
        <v>0.8</v>
      </c>
      <c r="E21" s="136" t="str">
        <f>+'4 MAPA CALOR INHERENTE'!C21</f>
        <v>Baja</v>
      </c>
      <c r="F21" s="136" t="str">
        <f>+'4 MAPA CALOR INHERENTE'!D21</f>
        <v>Mayor</v>
      </c>
      <c r="G21" s="105" t="str">
        <f>+'4 MAPA CALOR INHERENTE'!E21</f>
        <v>Alto</v>
      </c>
      <c r="H21" s="135">
        <f>+'5 VALORACIÓN DEL CONTROL'!S59</f>
        <v>0.24</v>
      </c>
      <c r="I21" s="106">
        <f>+'5 VALORACIÓN DEL CONTROL'!T59</f>
        <v>0.8</v>
      </c>
      <c r="J21" s="136" t="str">
        <f t="shared" si="3"/>
        <v>Baja</v>
      </c>
      <c r="K21" s="136" t="str">
        <f t="shared" si="4"/>
        <v>Mayor</v>
      </c>
      <c r="L21" s="105" t="str">
        <f t="shared" si="5"/>
        <v>Alto</v>
      </c>
      <c r="M21" s="105" t="str">
        <f t="shared" si="0"/>
        <v>Requiere Plan de Acción</v>
      </c>
      <c r="N21" s="105" t="str">
        <f t="shared" si="1"/>
        <v>Reducir_mitigar_Transferir_Evitar</v>
      </c>
      <c r="O21" s="233" t="s">
        <v>278</v>
      </c>
      <c r="P21" s="105" t="str">
        <f t="shared" si="2"/>
        <v>Reducir_Mitigar</v>
      </c>
      <c r="Q21" s="233" t="s">
        <v>395</v>
      </c>
      <c r="R21" s="233" t="s">
        <v>412</v>
      </c>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5">
      <c r="A22" s="104" t="str">
        <f>'2 CONTEXTO E IDENTIFICACIÓN'!A22</f>
        <v>R14</v>
      </c>
      <c r="B22" s="105" t="str">
        <f>+'2 CONTEXTO E IDENTIFICACIÓN'!E22</f>
        <v>Posibilidad de pérdida Económica y Reputacional descuentos económicos, agudización del estado de salud de los pacientes debido a incumplimiento en el seguimiento a controles y actividades de promoción de la salud y prevención de la enfermedad.</v>
      </c>
      <c r="C22" s="141">
        <f>+'3 PROBABIL E IMPACTO INHERENTE'!E22</f>
        <v>0.6</v>
      </c>
      <c r="D22" s="141">
        <f>+'3 PROBABIL E IMPACTO INHERENTE'!M22</f>
        <v>0.8</v>
      </c>
      <c r="E22" s="136" t="str">
        <f>+'4 MAPA CALOR INHERENTE'!C22</f>
        <v>Media</v>
      </c>
      <c r="F22" s="136" t="str">
        <f>+'4 MAPA CALOR INHERENTE'!D22</f>
        <v>Mayor</v>
      </c>
      <c r="G22" s="105" t="str">
        <f>+'4 MAPA CALOR INHERENTE'!E22</f>
        <v>Alto</v>
      </c>
      <c r="H22" s="135">
        <f>+'5 VALORACIÓN DEL CONTROL'!S63</f>
        <v>0.36</v>
      </c>
      <c r="I22" s="106">
        <f>+'5 VALORACIÓN DEL CONTROL'!T63</f>
        <v>0.8</v>
      </c>
      <c r="J22" s="136" t="str">
        <f t="shared" si="3"/>
        <v>Baja</v>
      </c>
      <c r="K22" s="136" t="str">
        <f t="shared" si="4"/>
        <v>Mayor</v>
      </c>
      <c r="L22" s="105" t="str">
        <f t="shared" si="5"/>
        <v>Alto</v>
      </c>
      <c r="M22" s="105" t="str">
        <f t="shared" si="0"/>
        <v>Requiere Plan de Acción</v>
      </c>
      <c r="N22" s="105" t="str">
        <f t="shared" si="1"/>
        <v>Reducir_mitigar_Transferir_Evitar</v>
      </c>
      <c r="O22" s="233" t="s">
        <v>278</v>
      </c>
      <c r="P22" s="105" t="str">
        <f t="shared" si="2"/>
        <v>Reducir_Mitigar</v>
      </c>
      <c r="Q22" s="233" t="s">
        <v>396</v>
      </c>
      <c r="R22" s="233" t="s">
        <v>413</v>
      </c>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5">
      <c r="A23" s="104" t="str">
        <f>'2 CONTEXTO E IDENTIFICACIÓN'!A23</f>
        <v>R15</v>
      </c>
      <c r="B23" s="105" t="str">
        <f>+'2 CONTEXTO E IDENTIFICACIÓN'!E23</f>
        <v>Posibilidad de pérdida Económica y Reputacional por bajas coberturas en la atención a las familias y comunidades debido a estrategias insuficientes para la captación, canalización y atención en la población.</v>
      </c>
      <c r="C23" s="141">
        <f>+'3 PROBABIL E IMPACTO INHERENTE'!E23</f>
        <v>0.6</v>
      </c>
      <c r="D23" s="141">
        <f>+'3 PROBABIL E IMPACTO INHERENTE'!M23</f>
        <v>0.8</v>
      </c>
      <c r="E23" s="136" t="str">
        <f>+'4 MAPA CALOR INHERENTE'!C23</f>
        <v>Media</v>
      </c>
      <c r="F23" s="136" t="str">
        <f>+'4 MAPA CALOR INHERENTE'!D23</f>
        <v>Mayor</v>
      </c>
      <c r="G23" s="105" t="str">
        <f>+'4 MAPA CALOR INHERENTE'!E23</f>
        <v>Alto</v>
      </c>
      <c r="H23" s="135">
        <f>+'5 VALORACIÓN DEL CONTROL'!S67</f>
        <v>0.36</v>
      </c>
      <c r="I23" s="106">
        <f>+'5 VALORACIÓN DEL CONTROL'!T67</f>
        <v>0.8</v>
      </c>
      <c r="J23" s="136" t="str">
        <f t="shared" si="3"/>
        <v>Baja</v>
      </c>
      <c r="K23" s="136" t="str">
        <f t="shared" si="4"/>
        <v>Mayor</v>
      </c>
      <c r="L23" s="105" t="str">
        <f t="shared" si="5"/>
        <v>Alto</v>
      </c>
      <c r="M23" s="105" t="str">
        <f t="shared" si="0"/>
        <v>Requiere Plan de Acción</v>
      </c>
      <c r="N23" s="105" t="str">
        <f t="shared" si="1"/>
        <v>Reducir_mitigar_Transferir_Evitar</v>
      </c>
      <c r="O23" s="233" t="s">
        <v>278</v>
      </c>
      <c r="P23" s="105" t="str">
        <f t="shared" si="2"/>
        <v>Reducir_Mitigar</v>
      </c>
      <c r="Q23" s="233" t="s">
        <v>397</v>
      </c>
      <c r="R23" s="233" t="s">
        <v>414</v>
      </c>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91.5" customHeight="1" x14ac:dyDescent="0.25">
      <c r="A24" s="104" t="str">
        <f>'2 CONTEXTO E IDENTIFICACIÓN'!A24</f>
        <v>R16</v>
      </c>
      <c r="B24" s="105" t="str">
        <f>+'2 CONTEXTO E IDENTIFICACIÓN'!E24</f>
        <v>Posibilidad de pérdida Reputacional y Económica por incumplimiento en los lineamientos para la contratación de bienes o servicios en la institución  debido a la debilidad en la instauración de mecanismos de verificación y control para la garantía del cumplimiento de los requisitos en la contratación.</v>
      </c>
      <c r="C24" s="141">
        <f>+'3 PROBABIL E IMPACTO INHERENTE'!E24</f>
        <v>0.6</v>
      </c>
      <c r="D24" s="141">
        <f>+'3 PROBABIL E IMPACTO INHERENTE'!M24</f>
        <v>0.8</v>
      </c>
      <c r="E24" s="136" t="str">
        <f>+'4 MAPA CALOR INHERENTE'!C24</f>
        <v>Media</v>
      </c>
      <c r="F24" s="136" t="str">
        <f>+'4 MAPA CALOR INHERENTE'!D24</f>
        <v>Mayor</v>
      </c>
      <c r="G24" s="105" t="str">
        <f>+'4 MAPA CALOR INHERENTE'!E24</f>
        <v>Alto</v>
      </c>
      <c r="H24" s="135">
        <f>+'5 VALORACIÓN DEL CONTROL'!S71</f>
        <v>0.18</v>
      </c>
      <c r="I24" s="106">
        <f>+'5 VALORACIÓN DEL CONTROL'!T71</f>
        <v>0.8</v>
      </c>
      <c r="J24" s="136" t="str">
        <f t="shared" si="3"/>
        <v>Muy Baja</v>
      </c>
      <c r="K24" s="136" t="str">
        <f t="shared" si="4"/>
        <v>Mayor</v>
      </c>
      <c r="L24" s="105" t="str">
        <f t="shared" si="5"/>
        <v>Alto</v>
      </c>
      <c r="M24" s="105" t="str">
        <f t="shared" si="0"/>
        <v>Requiere Plan de Acción</v>
      </c>
      <c r="N24" s="105" t="str">
        <f t="shared" si="1"/>
        <v>Reducir_mitigar_Transferir_Evitar</v>
      </c>
      <c r="O24" s="233" t="s">
        <v>278</v>
      </c>
      <c r="P24" s="105" t="str">
        <f t="shared" si="2"/>
        <v>Reducir_Mitigar</v>
      </c>
      <c r="Q24" s="233" t="s">
        <v>398</v>
      </c>
      <c r="R24" s="233" t="s">
        <v>411</v>
      </c>
      <c r="S24" s="234"/>
      <c r="T24" s="234"/>
      <c r="U24" s="233"/>
      <c r="V24" s="233"/>
      <c r="W24" s="233"/>
      <c r="X24" s="233"/>
      <c r="Y24" s="233"/>
      <c r="Z24" s="233"/>
      <c r="AA24" s="107"/>
      <c r="AB24" s="107"/>
      <c r="AO24" s="103"/>
      <c r="AP24" s="124"/>
      <c r="AQ24" s="124"/>
      <c r="AR24" s="124"/>
      <c r="AS24" s="124"/>
      <c r="AT24" s="124"/>
      <c r="AU24" s="124"/>
      <c r="AV24" s="111"/>
      <c r="AW24" s="103"/>
      <c r="AX24" s="103"/>
    </row>
    <row r="25" spans="1:50" ht="91.5" customHeight="1" x14ac:dyDescent="0.3">
      <c r="A25" s="104" t="str">
        <f>'2 CONTEXTO E IDENTIFICACIÓN'!A25</f>
        <v>R17</v>
      </c>
      <c r="B25" s="105" t="str">
        <f>+'2 CONTEXTO E IDENTIFICACIÓN'!E25</f>
        <v>Posibilidad de pérdida Reputacional y Económica por fraudes y errores en el uso y registro de la información, perdidas económicas debido a baja adherencia a los protocolos de seguridad y manejo de las tecnologías de la informacion</v>
      </c>
      <c r="C25" s="141">
        <f>+'3 PROBABIL E IMPACTO INHERENTE'!E25</f>
        <v>0.6</v>
      </c>
      <c r="D25" s="141">
        <f>+'3 PROBABIL E IMPACTO INHERENTE'!M25</f>
        <v>0.8</v>
      </c>
      <c r="E25" s="136" t="str">
        <f>+'4 MAPA CALOR INHERENTE'!C25</f>
        <v>Media</v>
      </c>
      <c r="F25" s="136" t="str">
        <f>+'4 MAPA CALOR INHERENTE'!D25</f>
        <v>Mayor</v>
      </c>
      <c r="G25" s="105" t="str">
        <f>+'4 MAPA CALOR INHERENTE'!E25</f>
        <v>Alto</v>
      </c>
      <c r="H25" s="135">
        <f>+'5 VALORACIÓN DEL CONTROL'!S75</f>
        <v>0.216</v>
      </c>
      <c r="I25" s="106">
        <f>+'5 VALORACIÓN DEL CONTROL'!T75</f>
        <v>0.8</v>
      </c>
      <c r="J25" s="136" t="str">
        <f t="shared" si="3"/>
        <v>Baja</v>
      </c>
      <c r="K25" s="136" t="str">
        <f t="shared" si="4"/>
        <v>Mayor</v>
      </c>
      <c r="L25" s="105" t="str">
        <f t="shared" si="5"/>
        <v>Alto</v>
      </c>
      <c r="M25" s="105" t="str">
        <f t="shared" si="0"/>
        <v>Requiere Plan de Acción</v>
      </c>
      <c r="N25" s="105" t="str">
        <f t="shared" si="1"/>
        <v>Reducir_mitigar_Transferir_Evitar</v>
      </c>
      <c r="O25" s="233" t="s">
        <v>278</v>
      </c>
      <c r="P25" s="105" t="str">
        <f t="shared" si="2"/>
        <v>Reducir_Mitigar</v>
      </c>
      <c r="Q25" s="233" t="s">
        <v>399</v>
      </c>
      <c r="R25" s="233" t="s">
        <v>415</v>
      </c>
      <c r="S25" s="234"/>
      <c r="T25" s="234"/>
      <c r="U25" s="233"/>
      <c r="V25" s="233"/>
      <c r="W25" s="233"/>
      <c r="X25" s="233"/>
      <c r="Y25" s="233"/>
      <c r="Z25" s="233"/>
      <c r="AA25" s="107"/>
      <c r="AB25" s="107"/>
    </row>
    <row r="26" spans="1:50" ht="81" customHeight="1" x14ac:dyDescent="0.3">
      <c r="A26" s="104" t="str">
        <f>'2 CONTEXTO E IDENTIFICACIÓN'!A26</f>
        <v>R18</v>
      </c>
      <c r="B26" s="105" t="str">
        <f>+'2 CONTEXTO E IDENTIFICACIÓN'!E26</f>
        <v>Posibilidad de pérdida Económica y Reputacional por sanciones y multas debido al incumplimiento de los procesos y procedimientos de la Ley de Archivo vigente en la normatividad.</v>
      </c>
      <c r="C26" s="141">
        <f>+'3 PROBABIL E IMPACTO INHERENTE'!E26</f>
        <v>0.6</v>
      </c>
      <c r="D26" s="141">
        <f>+'3 PROBABIL E IMPACTO INHERENTE'!M26</f>
        <v>0.6</v>
      </c>
      <c r="E26" s="136" t="str">
        <f>+'4 MAPA CALOR INHERENTE'!C26</f>
        <v>Media</v>
      </c>
      <c r="F26" s="136" t="str">
        <f>+'4 MAPA CALOR INHERENTE'!D26</f>
        <v>Moderado</v>
      </c>
      <c r="G26" s="105" t="str">
        <f>+'4 MAPA CALOR INHERENTE'!E26</f>
        <v>Moderado</v>
      </c>
      <c r="H26" s="135">
        <f>+'5 VALORACIÓN DEL CONTROL'!S79</f>
        <v>0.216</v>
      </c>
      <c r="I26" s="106">
        <f>+'5 VALORACIÓN DEL CONTROL'!T79</f>
        <v>0.6</v>
      </c>
      <c r="J26" s="136" t="str">
        <f t="shared" si="3"/>
        <v>Baja</v>
      </c>
      <c r="K26" s="136" t="str">
        <f t="shared" si="4"/>
        <v>Moderado</v>
      </c>
      <c r="L26" s="105" t="str">
        <f t="shared" si="5"/>
        <v>Moderado</v>
      </c>
      <c r="M26" s="105" t="str">
        <f t="shared" si="0"/>
        <v>Requiere Plan de Acción</v>
      </c>
      <c r="N26" s="105" t="str">
        <f t="shared" si="1"/>
        <v>Reducir_mitigar_Transferir_Evitar</v>
      </c>
      <c r="O26" s="233" t="s">
        <v>278</v>
      </c>
      <c r="P26" s="105" t="str">
        <f t="shared" si="2"/>
        <v>Reducir_Mitigar</v>
      </c>
      <c r="Q26" s="233" t="s">
        <v>400</v>
      </c>
      <c r="R26" s="233" t="s">
        <v>416</v>
      </c>
      <c r="S26" s="234"/>
      <c r="T26" s="234"/>
      <c r="U26" s="233"/>
      <c r="V26" s="233"/>
      <c r="W26" s="233"/>
      <c r="X26" s="233"/>
      <c r="Y26" s="233"/>
      <c r="Z26" s="233"/>
      <c r="AA26" s="107"/>
      <c r="AB26" s="107"/>
    </row>
    <row r="27" spans="1:50" ht="93" customHeight="1" x14ac:dyDescent="0.3">
      <c r="A27" s="104" t="str">
        <f>'2 CONTEXTO E IDENTIFICACIÓN'!A27</f>
        <v>R19</v>
      </c>
      <c r="B27" s="105" t="str">
        <f>+'2 CONTEXTO E IDENTIFICACIÓN'!E27</f>
        <v>Posibilidad de pérdida Económica y Reputacional por deterioro y perdida de los recursos físicos debido a falta de control en la ejecución de los planes y cronogramas de mantenimientos preventivos y correctivos.</v>
      </c>
      <c r="C27" s="141">
        <f>+'3 PROBABIL E IMPACTO INHERENTE'!E27</f>
        <v>0.4</v>
      </c>
      <c r="D27" s="141">
        <f>+'3 PROBABIL E IMPACTO INHERENTE'!M27</f>
        <v>0.6</v>
      </c>
      <c r="E27" s="136" t="str">
        <f>+'4 MAPA CALOR INHERENTE'!C27</f>
        <v>Baja</v>
      </c>
      <c r="F27" s="136" t="str">
        <f>+'4 MAPA CALOR INHERENTE'!D27</f>
        <v>Moderado</v>
      </c>
      <c r="G27" s="105" t="str">
        <f>+'4 MAPA CALOR INHERENTE'!E27</f>
        <v>Moderado</v>
      </c>
      <c r="H27" s="135">
        <f>+'5 VALORACIÓN DEL CONTROL'!S83</f>
        <v>0.14399999999999999</v>
      </c>
      <c r="I27" s="106">
        <f>+'5 VALORACIÓN DEL CONTROL'!T83</f>
        <v>0.6</v>
      </c>
      <c r="J27" s="136" t="str">
        <f t="shared" si="3"/>
        <v>Muy Baja</v>
      </c>
      <c r="K27" s="136" t="str">
        <f t="shared" si="4"/>
        <v>Moderado</v>
      </c>
      <c r="L27" s="105" t="str">
        <f t="shared" si="5"/>
        <v>Moderado</v>
      </c>
      <c r="M27" s="105" t="str">
        <f t="shared" si="0"/>
        <v>Requiere Plan de Acción</v>
      </c>
      <c r="N27" s="105" t="str">
        <f t="shared" si="1"/>
        <v>Reducir_mitigar_Transferir_Evitar</v>
      </c>
      <c r="O27" s="233" t="s">
        <v>278</v>
      </c>
      <c r="P27" s="105" t="str">
        <f t="shared" si="2"/>
        <v>Reducir_Mitigar</v>
      </c>
      <c r="Q27" s="233" t="s">
        <v>401</v>
      </c>
      <c r="R27" s="233" t="s">
        <v>417</v>
      </c>
      <c r="S27" s="234"/>
      <c r="T27" s="234"/>
      <c r="U27" s="233"/>
      <c r="V27" s="233"/>
      <c r="W27" s="233"/>
      <c r="X27" s="233"/>
      <c r="Y27" s="233"/>
      <c r="Z27" s="233"/>
      <c r="AA27" s="107"/>
      <c r="AB27" s="107"/>
    </row>
    <row r="28" spans="1:50" ht="109.5" customHeight="1" x14ac:dyDescent="0.3">
      <c r="A28" s="104" t="str">
        <f>'2 CONTEXTO E IDENTIFICACIÓN'!A28</f>
        <v>R20</v>
      </c>
      <c r="B28" s="105" t="str">
        <f>+'2 CONTEXTO E IDENTIFICACIÓN'!E28</f>
        <v>Posibilidad de pérdida Reputacional y Económica por aumento de demandas laborales y mal clima laboral debido a incumplimiento en la normatividad de contratación laboral y ausencia de incentivos y bienestar del talento humano</v>
      </c>
      <c r="C28" s="141">
        <f>+'3 PROBABIL E IMPACTO INHERENTE'!E28</f>
        <v>0.6</v>
      </c>
      <c r="D28" s="141">
        <f>+'3 PROBABIL E IMPACTO INHERENTE'!M28</f>
        <v>0.8</v>
      </c>
      <c r="E28" s="136" t="str">
        <f>+'4 MAPA CALOR INHERENTE'!C28</f>
        <v>Media</v>
      </c>
      <c r="F28" s="136" t="str">
        <f>+'4 MAPA CALOR INHERENTE'!D28</f>
        <v>Mayor</v>
      </c>
      <c r="G28" s="105" t="str">
        <f>+'4 MAPA CALOR INHERENTE'!E28</f>
        <v>Alto</v>
      </c>
      <c r="H28" s="135">
        <f>+'5 VALORACIÓN DEL CONTROL'!S87</f>
        <v>0.12959999999999999</v>
      </c>
      <c r="I28" s="106">
        <f>+'5 VALORACIÓN DEL CONTROL'!T87</f>
        <v>0.8</v>
      </c>
      <c r="J28" s="136" t="str">
        <f t="shared" si="3"/>
        <v>Muy Baja</v>
      </c>
      <c r="K28" s="136" t="str">
        <f t="shared" si="4"/>
        <v>Mayor</v>
      </c>
      <c r="L28" s="105" t="str">
        <f t="shared" si="5"/>
        <v>Alto</v>
      </c>
      <c r="M28" s="105" t="str">
        <f t="shared" si="0"/>
        <v>Requiere Plan de Acción</v>
      </c>
      <c r="N28" s="105" t="str">
        <f t="shared" si="1"/>
        <v>Reducir_mitigar_Transferir_Evitar</v>
      </c>
      <c r="O28" s="233" t="s">
        <v>278</v>
      </c>
      <c r="P28" s="105" t="str">
        <f t="shared" si="2"/>
        <v>Reducir_Mitigar</v>
      </c>
      <c r="Q28" s="233" t="s">
        <v>402</v>
      </c>
      <c r="R28" s="233" t="s">
        <v>418</v>
      </c>
      <c r="S28" s="234"/>
      <c r="T28" s="234"/>
      <c r="U28" s="233"/>
      <c r="V28" s="233"/>
      <c r="W28" s="233"/>
      <c r="X28" s="233"/>
      <c r="Y28" s="233"/>
      <c r="Z28" s="233"/>
      <c r="AA28" s="107"/>
      <c r="AB28" s="107"/>
    </row>
    <row r="29" spans="1:50" ht="14.4" customHeight="1" x14ac:dyDescent="0.3">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3">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3">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3">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3">
      <c r="E33" s="137"/>
      <c r="F33" s="137"/>
      <c r="H33" s="92"/>
      <c r="J33" s="137"/>
      <c r="K33" s="137"/>
      <c r="S33" s="142"/>
      <c r="T33" s="142"/>
      <c r="AM33" s="92"/>
      <c r="AN33" s="92"/>
      <c r="AO33" s="92"/>
      <c r="AP33" s="92"/>
      <c r="AQ33" s="92"/>
    </row>
    <row r="34" spans="5:43" s="87" customFormat="1" ht="19.5" customHeight="1" x14ac:dyDescent="0.3">
      <c r="E34" s="137"/>
      <c r="F34" s="137"/>
      <c r="H34" s="92"/>
      <c r="J34" s="137"/>
      <c r="K34" s="137"/>
      <c r="S34" s="142"/>
      <c r="T34" s="142"/>
      <c r="AM34" s="92"/>
      <c r="AN34" s="92"/>
      <c r="AO34" s="92"/>
      <c r="AP34" s="92"/>
      <c r="AQ34" s="92"/>
    </row>
    <row r="35" spans="5:43" s="87" customFormat="1" ht="19.5" customHeight="1" x14ac:dyDescent="0.3">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topLeftCell="A3" zoomScale="70" zoomScaleNormal="70" workbookViewId="0">
      <selection activeCell="E10" sqref="E10"/>
    </sheetView>
  </sheetViews>
  <sheetFormatPr baseColWidth="10" defaultColWidth="10.88671875" defaultRowHeight="13.2" x14ac:dyDescent="0.25"/>
  <cols>
    <col min="1" max="1" width="32.109375" style="155" customWidth="1"/>
    <col min="2" max="2" width="38.44140625" style="155" bestFit="1" customWidth="1"/>
    <col min="3" max="3" width="21.6640625" style="155" customWidth="1"/>
    <col min="4" max="4" width="10.88671875" style="155"/>
    <col min="5" max="5" width="20.44140625" style="155" customWidth="1"/>
    <col min="6" max="6" width="16.5546875" style="155" customWidth="1"/>
    <col min="7" max="7" width="10.88671875" style="155"/>
    <col min="8" max="8" width="16" style="155" customWidth="1"/>
    <col min="9" max="9" width="21" style="155" customWidth="1"/>
    <col min="10" max="10" width="10.88671875" style="155"/>
    <col min="11" max="11" width="20.88671875" style="155" customWidth="1"/>
    <col min="12" max="12" width="10.88671875" style="155"/>
    <col min="13" max="13" width="21" style="155" customWidth="1"/>
    <col min="14" max="15" width="10.88671875" style="155"/>
    <col min="16" max="16" width="14.88671875" style="155" customWidth="1"/>
    <col min="17" max="17" width="10.88671875" style="155"/>
    <col min="18" max="18" width="16.44140625" style="155" customWidth="1"/>
    <col min="19" max="19" width="10.88671875" style="155"/>
    <col min="20" max="20" width="30.109375" style="155" customWidth="1"/>
    <col min="21" max="16384" width="10.88671875" style="155"/>
  </cols>
  <sheetData>
    <row r="1" spans="1:22" ht="25.5" customHeight="1" x14ac:dyDescent="0.25">
      <c r="A1" s="478" t="s">
        <v>281</v>
      </c>
      <c r="B1" s="478"/>
      <c r="E1" s="477" t="s">
        <v>135</v>
      </c>
      <c r="F1" s="477"/>
      <c r="G1" s="477"/>
      <c r="H1" s="477"/>
    </row>
    <row r="2" spans="1:22" ht="48.9" customHeight="1" x14ac:dyDescent="0.25">
      <c r="B2" s="170" t="s">
        <v>51</v>
      </c>
      <c r="C2" s="170"/>
      <c r="E2" s="476" t="s">
        <v>105</v>
      </c>
      <c r="F2" s="476"/>
      <c r="G2" s="476"/>
      <c r="H2" s="476"/>
      <c r="I2" s="476"/>
      <c r="K2" s="476" t="s">
        <v>96</v>
      </c>
      <c r="L2" s="476"/>
      <c r="M2" s="476"/>
      <c r="O2" s="476" t="s">
        <v>114</v>
      </c>
      <c r="P2" s="476"/>
      <c r="R2" s="156" t="s">
        <v>125</v>
      </c>
      <c r="T2" s="156" t="s">
        <v>156</v>
      </c>
      <c r="V2" s="95" t="s">
        <v>132</v>
      </c>
    </row>
    <row r="3" spans="1:22" ht="28.2" thickBot="1" x14ac:dyDescent="0.3">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7.6" x14ac:dyDescent="0.25">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8.2" thickBot="1" x14ac:dyDescent="0.3">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7.6" x14ac:dyDescent="0.25">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8" thickBot="1" x14ac:dyDescent="0.3">
      <c r="A7" s="169" t="s">
        <v>163</v>
      </c>
      <c r="B7" s="176"/>
      <c r="C7" s="185"/>
      <c r="E7" s="157"/>
      <c r="F7" s="159"/>
      <c r="O7" s="160"/>
      <c r="R7" s="157" t="s">
        <v>130</v>
      </c>
    </row>
    <row r="8" spans="1:22" x14ac:dyDescent="0.25">
      <c r="A8" s="169" t="s">
        <v>164</v>
      </c>
      <c r="B8" s="178" t="s">
        <v>162</v>
      </c>
      <c r="C8" s="186" t="s">
        <v>77</v>
      </c>
      <c r="R8" s="157"/>
    </row>
    <row r="9" spans="1:22" ht="27" thickBot="1" x14ac:dyDescent="0.3">
      <c r="A9" s="169" t="s">
        <v>165</v>
      </c>
      <c r="B9" s="180"/>
      <c r="C9" s="185"/>
    </row>
    <row r="10" spans="1:22" x14ac:dyDescent="0.25">
      <c r="A10" s="169" t="s">
        <v>166</v>
      </c>
      <c r="B10" s="178" t="s">
        <v>163</v>
      </c>
      <c r="C10" s="186" t="s">
        <v>137</v>
      </c>
    </row>
    <row r="11" spans="1:22" ht="14.1" customHeight="1" thickBot="1" x14ac:dyDescent="0.3">
      <c r="A11" s="171"/>
      <c r="B11" s="176"/>
      <c r="C11" s="185"/>
    </row>
    <row r="12" spans="1:22" ht="14.1" customHeight="1" x14ac:dyDescent="0.25">
      <c r="B12" s="178" t="s">
        <v>164</v>
      </c>
      <c r="C12" s="179" t="s">
        <v>136</v>
      </c>
    </row>
    <row r="13" spans="1:22" ht="14.1" customHeight="1" x14ac:dyDescent="0.25">
      <c r="B13" s="175"/>
      <c r="C13" s="174" t="s">
        <v>143</v>
      </c>
    </row>
    <row r="14" spans="1:22" ht="14.1" customHeight="1" x14ac:dyDescent="0.25">
      <c r="B14" s="173"/>
      <c r="C14" s="174" t="s">
        <v>77</v>
      </c>
    </row>
    <row r="15" spans="1:22" ht="14.1" customHeight="1" x14ac:dyDescent="0.25">
      <c r="B15" s="173"/>
      <c r="C15" s="174" t="s">
        <v>137</v>
      </c>
    </row>
    <row r="16" spans="1:22" ht="14.1" customHeight="1" x14ac:dyDescent="0.25">
      <c r="B16" s="173"/>
      <c r="C16" s="174" t="s">
        <v>49</v>
      </c>
    </row>
    <row r="17" spans="2:3" ht="14.1" customHeight="1" thickBot="1" x14ac:dyDescent="0.3">
      <c r="B17" s="176"/>
      <c r="C17" s="177"/>
    </row>
    <row r="18" spans="2:3" ht="26.4" x14ac:dyDescent="0.25">
      <c r="B18" s="178" t="s">
        <v>165</v>
      </c>
      <c r="C18" s="179" t="s">
        <v>136</v>
      </c>
    </row>
    <row r="19" spans="2:3" ht="14.1" customHeight="1" x14ac:dyDescent="0.25">
      <c r="B19" s="173"/>
      <c r="C19" s="174" t="s">
        <v>143</v>
      </c>
    </row>
    <row r="20" spans="2:3" ht="14.1" customHeight="1" x14ac:dyDescent="0.25">
      <c r="B20" s="173"/>
      <c r="C20" s="174" t="s">
        <v>77</v>
      </c>
    </row>
    <row r="21" spans="2:3" ht="14.1" customHeight="1" x14ac:dyDescent="0.25">
      <c r="B21" s="173"/>
      <c r="C21" s="174" t="s">
        <v>137</v>
      </c>
    </row>
    <row r="22" spans="2:3" ht="14.1" customHeight="1" x14ac:dyDescent="0.25">
      <c r="B22" s="173"/>
      <c r="C22" s="174" t="s">
        <v>49</v>
      </c>
    </row>
    <row r="23" spans="2:3" ht="14.1" customHeight="1" thickBot="1" x14ac:dyDescent="0.3">
      <c r="B23" s="180"/>
      <c r="C23" s="181"/>
    </row>
    <row r="24" spans="2:3" ht="14.1" customHeight="1" x14ac:dyDescent="0.25">
      <c r="B24" s="178" t="s">
        <v>166</v>
      </c>
      <c r="C24" s="179" t="s">
        <v>49</v>
      </c>
    </row>
    <row r="25" spans="2:3" ht="14.1" customHeight="1" x14ac:dyDescent="0.25">
      <c r="B25" s="173"/>
      <c r="C25" s="174" t="s">
        <v>143</v>
      </c>
    </row>
    <row r="26" spans="2:3" ht="14.1" customHeight="1" thickBot="1" x14ac:dyDescent="0.3">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topLeftCell="A4" zoomScale="85" zoomScaleNormal="85" workbookViewId="0">
      <selection activeCell="A10" sqref="A10:K10"/>
    </sheetView>
  </sheetViews>
  <sheetFormatPr baseColWidth="10" defaultColWidth="10.88671875" defaultRowHeight="14.4" x14ac:dyDescent="0.3"/>
  <cols>
    <col min="1" max="1" width="26.5546875" customWidth="1"/>
    <col min="2" max="2" width="29.5546875" customWidth="1"/>
    <col min="4" max="4" width="27.44140625" customWidth="1"/>
    <col min="6" max="6" width="14.5546875" customWidth="1"/>
  </cols>
  <sheetData>
    <row r="1" spans="1:11" s="9" customFormat="1" ht="37.5" customHeight="1" x14ac:dyDescent="0.25">
      <c r="A1" s="411"/>
      <c r="B1" s="455" t="str">
        <f>+'2 CONTEXTO E IDENTIFICACIÓN'!B1</f>
        <v>MAPA DE RIESGOS</v>
      </c>
      <c r="C1" s="50" t="str">
        <f>+'2 CONTEXTO E IDENTIFICACIÓN'!C1</f>
        <v>CÓDIGO:</v>
      </c>
      <c r="D1" s="50">
        <f>+'2 CONTEXTO E IDENTIFICACIÓN'!D1</f>
        <v>0</v>
      </c>
      <c r="F1" s="241" t="str">
        <f>+'2 CONTEXTO E IDENTIFICACIÓN'!$F$4</f>
        <v>Elaboración o Actualización:</v>
      </c>
      <c r="G1" s="262" t="str">
        <f>+IF('2 CONTEXTO E IDENTIFICACIÓN'!$G$4="","",'2 CONTEXTO E IDENTIFICACIÓN'!$G$4)</f>
        <v/>
      </c>
      <c r="H1" s="20"/>
      <c r="I1" s="20"/>
    </row>
    <row r="2" spans="1:11" s="9" customFormat="1" ht="37.5" customHeight="1" x14ac:dyDescent="0.25">
      <c r="A2" s="411"/>
      <c r="B2" s="456"/>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5">
      <c r="A3" s="22"/>
      <c r="B3" s="22"/>
      <c r="C3" s="22"/>
      <c r="D3" s="52"/>
      <c r="F3" s="56"/>
    </row>
    <row r="4" spans="1:11" s="10" customFormat="1" ht="14.4" customHeight="1" x14ac:dyDescent="0.3">
      <c r="A4" s="27" t="s">
        <v>159</v>
      </c>
      <c r="B4" s="412" t="str">
        <f>+IF('2 CONTEXTO E IDENTIFICACIÓN'!$B$4="","",'2 CONTEXTO E IDENTIFICACIÓN'!$B$4)</f>
        <v/>
      </c>
      <c r="C4" s="412"/>
      <c r="D4" s="412"/>
      <c r="E4" s="144"/>
      <c r="F4" s="145"/>
    </row>
    <row r="5" spans="1:11" ht="15" thickBot="1" x14ac:dyDescent="0.35">
      <c r="A5" s="27" t="s">
        <v>157</v>
      </c>
      <c r="B5" s="412" t="str">
        <f>+IF('2 CONTEXTO E IDENTIFICACIÓN'!$D$4="","",'2 CONTEXTO E IDENTIFICACIÓN'!$D$4)</f>
        <v/>
      </c>
      <c r="C5" s="413"/>
      <c r="D5" s="413"/>
    </row>
    <row r="6" spans="1:11" ht="15" thickBot="1" x14ac:dyDescent="0.35">
      <c r="A6" s="485" t="s">
        <v>46</v>
      </c>
      <c r="B6" s="486"/>
      <c r="C6" s="486"/>
      <c r="D6" s="486"/>
      <c r="E6" s="486"/>
      <c r="F6" s="486"/>
      <c r="G6" s="486"/>
      <c r="H6" s="486"/>
      <c r="I6" s="486"/>
      <c r="J6" s="486"/>
      <c r="K6" s="487"/>
    </row>
    <row r="7" spans="1:11" ht="6" customHeight="1" thickBot="1" x14ac:dyDescent="0.35">
      <c r="A7" s="485"/>
      <c r="B7" s="486"/>
      <c r="C7" s="486"/>
      <c r="D7" s="486"/>
      <c r="E7" s="486"/>
      <c r="F7" s="486"/>
      <c r="G7" s="486"/>
      <c r="H7" s="486"/>
      <c r="I7" s="486"/>
      <c r="J7" s="486"/>
      <c r="K7" s="487"/>
    </row>
    <row r="8" spans="1:11" ht="34.5" customHeight="1" x14ac:dyDescent="0.3">
      <c r="A8" s="488" t="s">
        <v>47</v>
      </c>
      <c r="B8" s="489"/>
      <c r="C8" s="489"/>
      <c r="D8" s="489"/>
      <c r="E8" s="489"/>
      <c r="F8" s="489"/>
      <c r="G8" s="489"/>
      <c r="H8" s="489"/>
      <c r="I8" s="489"/>
      <c r="J8" s="489"/>
      <c r="K8" s="490"/>
    </row>
    <row r="9" spans="1:11" ht="18.75" customHeight="1" x14ac:dyDescent="0.3">
      <c r="A9" s="494" t="s">
        <v>24</v>
      </c>
      <c r="B9" s="495"/>
      <c r="C9" s="495"/>
      <c r="D9" s="495"/>
      <c r="E9" s="495"/>
      <c r="F9" s="495"/>
      <c r="G9" s="495"/>
      <c r="H9" s="495"/>
      <c r="I9" s="495"/>
      <c r="J9" s="495"/>
      <c r="K9" s="496"/>
    </row>
    <row r="10" spans="1:11" ht="34.5" customHeight="1" x14ac:dyDescent="0.3">
      <c r="A10" s="491" t="s">
        <v>25</v>
      </c>
      <c r="B10" s="492"/>
      <c r="C10" s="492"/>
      <c r="D10" s="492"/>
      <c r="E10" s="492"/>
      <c r="F10" s="492"/>
      <c r="G10" s="492"/>
      <c r="H10" s="492"/>
      <c r="I10" s="492"/>
      <c r="J10" s="492"/>
      <c r="K10" s="493"/>
    </row>
    <row r="11" spans="1:11" ht="50.25" customHeight="1" thickBot="1" x14ac:dyDescent="0.35">
      <c r="A11" s="482" t="s">
        <v>119</v>
      </c>
      <c r="B11" s="483"/>
      <c r="C11" s="483"/>
      <c r="D11" s="483"/>
      <c r="E11" s="483"/>
      <c r="F11" s="483"/>
      <c r="G11" s="483"/>
      <c r="H11" s="483"/>
      <c r="I11" s="483"/>
      <c r="J11" s="483"/>
      <c r="K11" s="484"/>
    </row>
    <row r="12" spans="1:11" x14ac:dyDescent="0.3">
      <c r="A12" s="146"/>
      <c r="B12" s="146"/>
      <c r="C12" s="146"/>
      <c r="D12" s="146"/>
      <c r="E12" s="146"/>
      <c r="F12" s="146"/>
      <c r="G12" s="146"/>
      <c r="H12" s="146"/>
      <c r="I12" s="146"/>
      <c r="J12" s="146"/>
      <c r="K12" s="146"/>
    </row>
    <row r="13" spans="1:11" s="148" customFormat="1" ht="39.6" x14ac:dyDescent="0.3">
      <c r="A13" s="147"/>
      <c r="B13" s="479" t="s">
        <v>31</v>
      </c>
      <c r="C13" s="480"/>
      <c r="D13" s="481" t="s">
        <v>32</v>
      </c>
      <c r="E13" s="481"/>
      <c r="G13" s="95" t="s">
        <v>88</v>
      </c>
    </row>
    <row r="14" spans="1:11" x14ac:dyDescent="0.3">
      <c r="A14" s="149" t="s">
        <v>26</v>
      </c>
      <c r="B14" s="150">
        <f>+COUNTIF('8 MAPA RIESGOS'!$G$9:$G$28,G14)</f>
        <v>0</v>
      </c>
      <c r="C14" s="151">
        <f>+B14/$B$18</f>
        <v>0</v>
      </c>
      <c r="D14" s="150">
        <f>+COUNTIF('8 MAPA RIESGOS'!$L$9:$L$28,G14)</f>
        <v>0</v>
      </c>
      <c r="E14" s="151">
        <f>+D14/$D$18</f>
        <v>0</v>
      </c>
      <c r="G14" s="125" t="s">
        <v>84</v>
      </c>
    </row>
    <row r="15" spans="1:11" x14ac:dyDescent="0.3">
      <c r="A15" s="149" t="s">
        <v>27</v>
      </c>
      <c r="B15" s="150">
        <f>+COUNTIF('8 MAPA RIESGOS'!$G$9:$G$28,G15)</f>
        <v>9</v>
      </c>
      <c r="C15" s="151">
        <f t="shared" ref="C15:C18" si="0">+B15/$B$18</f>
        <v>0.45</v>
      </c>
      <c r="D15" s="150">
        <f>+COUNTIF('8 MAPA RIESGOS'!$L$9:$L$28,G15)</f>
        <v>9</v>
      </c>
      <c r="E15" s="151">
        <f t="shared" ref="E15:E18" si="1">+D15/$D$18</f>
        <v>0.45</v>
      </c>
      <c r="G15" s="108" t="s">
        <v>85</v>
      </c>
    </row>
    <row r="16" spans="1:11" x14ac:dyDescent="0.3">
      <c r="A16" s="149" t="s">
        <v>28</v>
      </c>
      <c r="B16" s="150">
        <f>+COUNTIF('8 MAPA RIESGOS'!$G$9:$G$28,G16)</f>
        <v>11</v>
      </c>
      <c r="C16" s="151">
        <f t="shared" si="0"/>
        <v>0.55000000000000004</v>
      </c>
      <c r="D16" s="150">
        <f>+COUNTIF('8 MAPA RIESGOS'!$L$9:$L$28,G16)</f>
        <v>11</v>
      </c>
      <c r="E16" s="151">
        <f t="shared" si="1"/>
        <v>0.55000000000000004</v>
      </c>
      <c r="G16" s="112" t="s">
        <v>5</v>
      </c>
    </row>
    <row r="17" spans="1:7" x14ac:dyDescent="0.3">
      <c r="A17" s="149" t="s">
        <v>29</v>
      </c>
      <c r="B17" s="150">
        <f>+COUNTIF('8 MAPA RIESGOS'!$G$9:$G$28,G17)</f>
        <v>0</v>
      </c>
      <c r="C17" s="151">
        <f t="shared" si="0"/>
        <v>0</v>
      </c>
      <c r="D17" s="150">
        <f>+COUNTIF('8 MAPA RIESGOS'!$L$9:$L$28,G17)</f>
        <v>0</v>
      </c>
      <c r="E17" s="151">
        <f t="shared" si="1"/>
        <v>0</v>
      </c>
      <c r="G17" s="116" t="s">
        <v>86</v>
      </c>
    </row>
    <row r="18" spans="1:7" x14ac:dyDescent="0.3">
      <c r="A18" s="149" t="s">
        <v>30</v>
      </c>
      <c r="B18" s="150">
        <f>+SUM(B14:B17)</f>
        <v>20</v>
      </c>
      <c r="C18" s="151">
        <f t="shared" si="0"/>
        <v>1</v>
      </c>
      <c r="D18" s="150">
        <f>+SUM(D14:D17)</f>
        <v>20</v>
      </c>
      <c r="E18" s="151">
        <f t="shared" si="1"/>
        <v>1</v>
      </c>
    </row>
    <row r="20" spans="1:7" s="152" customFormat="1" x14ac:dyDescent="0.3">
      <c r="B20" s="153" t="s">
        <v>31</v>
      </c>
      <c r="D20" s="153" t="s">
        <v>32</v>
      </c>
    </row>
    <row r="21" spans="1:7" s="152" customFormat="1" ht="41.4" customHeight="1" x14ac:dyDescent="0.3">
      <c r="B21" s="154" t="str">
        <f>+IF((B14/B18)&gt;=0.2,G14,+IF(((B14/B18)+(B15/B18))&gt;=0.3,G15,+IF(((B14/B18)+(B15/B18)+(B16/B18))&gt;=0.4,G16,+IF((B14/B18)+(B15/B18)+(B16/B18)+(B17/B18)&gt;=0.5,G17,""))))</f>
        <v>Alto</v>
      </c>
      <c r="D21" s="154" t="str">
        <f>+IF((D14/D18)&gt;=0.2,G14,+IF(((D14/D18)+(D15/D18))&gt;=0.3,G15,+IF(((D14/D18)+(D15/D18)+(D16/D18))&gt;=0.4,G16,+IF((D14/D18)+(D15/D18)+(D16/D18)+(D17/D18)&gt;=0.5,G17,""))))</f>
        <v>Alto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4.4" x14ac:dyDescent="0.3"/>
  <cols>
    <col min="1" max="1" width="17.44140625" style="326" customWidth="1"/>
    <col min="2" max="2" width="23.5546875" customWidth="1"/>
    <col min="3" max="3" width="12.44140625" customWidth="1"/>
    <col min="4" max="4" width="16.5546875" customWidth="1"/>
    <col min="5" max="256" width="10.88671875"/>
    <col min="257" max="257" width="17.6640625" customWidth="1"/>
    <col min="258" max="258" width="23.5546875" customWidth="1"/>
    <col min="259" max="259" width="10.88671875"/>
    <col min="260" max="260" width="12.6640625" customWidth="1"/>
    <col min="261" max="512" width="10.88671875"/>
    <col min="513" max="513" width="17.6640625" customWidth="1"/>
    <col min="514" max="514" width="23.5546875" customWidth="1"/>
    <col min="515" max="515" width="10.88671875"/>
    <col min="516" max="516" width="12.6640625" customWidth="1"/>
    <col min="517" max="768" width="10.88671875"/>
    <col min="769" max="769" width="17.6640625" customWidth="1"/>
    <col min="770" max="770" width="23.5546875" customWidth="1"/>
    <col min="771" max="771" width="10.88671875"/>
    <col min="772" max="772" width="12.6640625" customWidth="1"/>
    <col min="773" max="1024" width="10.88671875"/>
    <col min="1025" max="1025" width="17.6640625" customWidth="1"/>
    <col min="1026" max="1026" width="23.5546875" customWidth="1"/>
    <col min="1027" max="1027" width="10.88671875"/>
    <col min="1028" max="1028" width="12.6640625" customWidth="1"/>
    <col min="1029" max="1280" width="10.88671875"/>
    <col min="1281" max="1281" width="17.6640625" customWidth="1"/>
    <col min="1282" max="1282" width="23.5546875" customWidth="1"/>
    <col min="1283" max="1283" width="10.88671875"/>
    <col min="1284" max="1284" width="12.6640625" customWidth="1"/>
    <col min="1285" max="1536" width="10.88671875"/>
    <col min="1537" max="1537" width="17.6640625" customWidth="1"/>
    <col min="1538" max="1538" width="23.5546875" customWidth="1"/>
    <col min="1539" max="1539" width="10.88671875"/>
    <col min="1540" max="1540" width="12.6640625" customWidth="1"/>
    <col min="1541" max="1792" width="10.88671875"/>
    <col min="1793" max="1793" width="17.6640625" customWidth="1"/>
    <col min="1794" max="1794" width="23.5546875" customWidth="1"/>
    <col min="1795" max="1795" width="10.88671875"/>
    <col min="1796" max="1796" width="12.6640625" customWidth="1"/>
    <col min="1797" max="2048" width="10.88671875"/>
    <col min="2049" max="2049" width="17.6640625" customWidth="1"/>
    <col min="2050" max="2050" width="23.5546875" customWidth="1"/>
    <col min="2051" max="2051" width="10.88671875"/>
    <col min="2052" max="2052" width="12.6640625" customWidth="1"/>
    <col min="2053" max="2304" width="10.88671875"/>
    <col min="2305" max="2305" width="17.6640625" customWidth="1"/>
    <col min="2306" max="2306" width="23.5546875" customWidth="1"/>
    <col min="2307" max="2307" width="10.88671875"/>
    <col min="2308" max="2308" width="12.6640625" customWidth="1"/>
    <col min="2309" max="2560" width="10.88671875"/>
    <col min="2561" max="2561" width="17.6640625" customWidth="1"/>
    <col min="2562" max="2562" width="23.5546875" customWidth="1"/>
    <col min="2563" max="2563" width="10.88671875"/>
    <col min="2564" max="2564" width="12.6640625" customWidth="1"/>
    <col min="2565" max="2816" width="10.88671875"/>
    <col min="2817" max="2817" width="17.6640625" customWidth="1"/>
    <col min="2818" max="2818" width="23.5546875" customWidth="1"/>
    <col min="2819" max="2819" width="10.88671875"/>
    <col min="2820" max="2820" width="12.6640625" customWidth="1"/>
    <col min="2821" max="3072" width="10.88671875"/>
    <col min="3073" max="3073" width="17.6640625" customWidth="1"/>
    <col min="3074" max="3074" width="23.5546875" customWidth="1"/>
    <col min="3075" max="3075" width="10.88671875"/>
    <col min="3076" max="3076" width="12.6640625" customWidth="1"/>
    <col min="3077" max="3328" width="10.88671875"/>
    <col min="3329" max="3329" width="17.6640625" customWidth="1"/>
    <col min="3330" max="3330" width="23.5546875" customWidth="1"/>
    <col min="3331" max="3331" width="10.88671875"/>
    <col min="3332" max="3332" width="12.6640625" customWidth="1"/>
    <col min="3333" max="3584" width="10.88671875"/>
    <col min="3585" max="3585" width="17.6640625" customWidth="1"/>
    <col min="3586" max="3586" width="23.5546875" customWidth="1"/>
    <col min="3587" max="3587" width="10.88671875"/>
    <col min="3588" max="3588" width="12.6640625" customWidth="1"/>
    <col min="3589" max="3840" width="10.88671875"/>
    <col min="3841" max="3841" width="17.6640625" customWidth="1"/>
    <col min="3842" max="3842" width="23.5546875" customWidth="1"/>
    <col min="3843" max="3843" width="10.88671875"/>
    <col min="3844" max="3844" width="12.6640625" customWidth="1"/>
    <col min="3845" max="4096" width="10.88671875"/>
    <col min="4097" max="4097" width="17.6640625" customWidth="1"/>
    <col min="4098" max="4098" width="23.5546875" customWidth="1"/>
    <col min="4099" max="4099" width="10.88671875"/>
    <col min="4100" max="4100" width="12.6640625" customWidth="1"/>
    <col min="4101" max="4352" width="10.88671875"/>
    <col min="4353" max="4353" width="17.6640625" customWidth="1"/>
    <col min="4354" max="4354" width="23.5546875" customWidth="1"/>
    <col min="4355" max="4355" width="10.88671875"/>
    <col min="4356" max="4356" width="12.6640625" customWidth="1"/>
    <col min="4357" max="4608" width="10.88671875"/>
    <col min="4609" max="4609" width="17.6640625" customWidth="1"/>
    <col min="4610" max="4610" width="23.5546875" customWidth="1"/>
    <col min="4611" max="4611" width="10.88671875"/>
    <col min="4612" max="4612" width="12.6640625" customWidth="1"/>
    <col min="4613" max="4864" width="10.88671875"/>
    <col min="4865" max="4865" width="17.6640625" customWidth="1"/>
    <col min="4866" max="4866" width="23.5546875" customWidth="1"/>
    <col min="4867" max="4867" width="10.88671875"/>
    <col min="4868" max="4868" width="12.6640625" customWidth="1"/>
    <col min="4869" max="5120" width="10.88671875"/>
    <col min="5121" max="5121" width="17.6640625" customWidth="1"/>
    <col min="5122" max="5122" width="23.5546875" customWidth="1"/>
    <col min="5123" max="5123" width="10.88671875"/>
    <col min="5124" max="5124" width="12.6640625" customWidth="1"/>
    <col min="5125" max="5376" width="10.88671875"/>
    <col min="5377" max="5377" width="17.6640625" customWidth="1"/>
    <col min="5378" max="5378" width="23.5546875" customWidth="1"/>
    <col min="5379" max="5379" width="10.88671875"/>
    <col min="5380" max="5380" width="12.6640625" customWidth="1"/>
    <col min="5381" max="5632" width="10.88671875"/>
    <col min="5633" max="5633" width="17.6640625" customWidth="1"/>
    <col min="5634" max="5634" width="23.5546875" customWidth="1"/>
    <col min="5635" max="5635" width="10.88671875"/>
    <col min="5636" max="5636" width="12.6640625" customWidth="1"/>
    <col min="5637" max="5888" width="10.88671875"/>
    <col min="5889" max="5889" width="17.6640625" customWidth="1"/>
    <col min="5890" max="5890" width="23.5546875" customWidth="1"/>
    <col min="5891" max="5891" width="10.88671875"/>
    <col min="5892" max="5892" width="12.6640625" customWidth="1"/>
    <col min="5893" max="6144" width="10.88671875"/>
    <col min="6145" max="6145" width="17.6640625" customWidth="1"/>
    <col min="6146" max="6146" width="23.5546875" customWidth="1"/>
    <col min="6147" max="6147" width="10.88671875"/>
    <col min="6148" max="6148" width="12.6640625" customWidth="1"/>
    <col min="6149" max="6400" width="10.88671875"/>
    <col min="6401" max="6401" width="17.6640625" customWidth="1"/>
    <col min="6402" max="6402" width="23.5546875" customWidth="1"/>
    <col min="6403" max="6403" width="10.88671875"/>
    <col min="6404" max="6404" width="12.6640625" customWidth="1"/>
    <col min="6405" max="6656" width="10.88671875"/>
    <col min="6657" max="6657" width="17.6640625" customWidth="1"/>
    <col min="6658" max="6658" width="23.5546875" customWidth="1"/>
    <col min="6659" max="6659" width="10.88671875"/>
    <col min="6660" max="6660" width="12.6640625" customWidth="1"/>
    <col min="6661" max="6912" width="10.88671875"/>
    <col min="6913" max="6913" width="17.6640625" customWidth="1"/>
    <col min="6914" max="6914" width="23.5546875" customWidth="1"/>
    <col min="6915" max="6915" width="10.88671875"/>
    <col min="6916" max="6916" width="12.6640625" customWidth="1"/>
    <col min="6917" max="7168" width="10.88671875"/>
    <col min="7169" max="7169" width="17.6640625" customWidth="1"/>
    <col min="7170" max="7170" width="23.5546875" customWidth="1"/>
    <col min="7171" max="7171" width="10.88671875"/>
    <col min="7172" max="7172" width="12.6640625" customWidth="1"/>
    <col min="7173" max="7424" width="10.88671875"/>
    <col min="7425" max="7425" width="17.6640625" customWidth="1"/>
    <col min="7426" max="7426" width="23.5546875" customWidth="1"/>
    <col min="7427" max="7427" width="10.88671875"/>
    <col min="7428" max="7428" width="12.6640625" customWidth="1"/>
    <col min="7429" max="7680" width="10.88671875"/>
    <col min="7681" max="7681" width="17.6640625" customWidth="1"/>
    <col min="7682" max="7682" width="23.5546875" customWidth="1"/>
    <col min="7683" max="7683" width="10.88671875"/>
    <col min="7684" max="7684" width="12.6640625" customWidth="1"/>
    <col min="7685" max="7936" width="10.88671875"/>
    <col min="7937" max="7937" width="17.6640625" customWidth="1"/>
    <col min="7938" max="7938" width="23.5546875" customWidth="1"/>
    <col min="7939" max="7939" width="10.88671875"/>
    <col min="7940" max="7940" width="12.6640625" customWidth="1"/>
    <col min="7941" max="8192" width="10.88671875"/>
    <col min="8193" max="8193" width="17.6640625" customWidth="1"/>
    <col min="8194" max="8194" width="23.5546875" customWidth="1"/>
    <col min="8195" max="8195" width="10.88671875"/>
    <col min="8196" max="8196" width="12.6640625" customWidth="1"/>
    <col min="8197" max="8448" width="10.88671875"/>
    <col min="8449" max="8449" width="17.6640625" customWidth="1"/>
    <col min="8450" max="8450" width="23.5546875" customWidth="1"/>
    <col min="8451" max="8451" width="10.88671875"/>
    <col min="8452" max="8452" width="12.6640625" customWidth="1"/>
    <col min="8453" max="8704" width="10.88671875"/>
    <col min="8705" max="8705" width="17.6640625" customWidth="1"/>
    <col min="8706" max="8706" width="23.5546875" customWidth="1"/>
    <col min="8707" max="8707" width="10.88671875"/>
    <col min="8708" max="8708" width="12.6640625" customWidth="1"/>
    <col min="8709" max="8960" width="10.88671875"/>
    <col min="8961" max="8961" width="17.6640625" customWidth="1"/>
    <col min="8962" max="8962" width="23.5546875" customWidth="1"/>
    <col min="8963" max="8963" width="10.88671875"/>
    <col min="8964" max="8964" width="12.6640625" customWidth="1"/>
    <col min="8965" max="9216" width="10.88671875"/>
    <col min="9217" max="9217" width="17.6640625" customWidth="1"/>
    <col min="9218" max="9218" width="23.5546875" customWidth="1"/>
    <col min="9219" max="9219" width="10.88671875"/>
    <col min="9220" max="9220" width="12.6640625" customWidth="1"/>
    <col min="9221" max="9472" width="10.88671875"/>
    <col min="9473" max="9473" width="17.6640625" customWidth="1"/>
    <col min="9474" max="9474" width="23.5546875" customWidth="1"/>
    <col min="9475" max="9475" width="10.88671875"/>
    <col min="9476" max="9476" width="12.6640625" customWidth="1"/>
    <col min="9477" max="9728" width="10.88671875"/>
    <col min="9729" max="9729" width="17.6640625" customWidth="1"/>
    <col min="9730" max="9730" width="23.5546875" customWidth="1"/>
    <col min="9731" max="9731" width="10.88671875"/>
    <col min="9732" max="9732" width="12.6640625" customWidth="1"/>
    <col min="9733" max="9984" width="10.88671875"/>
    <col min="9985" max="9985" width="17.6640625" customWidth="1"/>
    <col min="9986" max="9986" width="23.5546875" customWidth="1"/>
    <col min="9987" max="9987" width="10.88671875"/>
    <col min="9988" max="9988" width="12.6640625" customWidth="1"/>
    <col min="9989" max="10240" width="10.88671875"/>
    <col min="10241" max="10241" width="17.6640625" customWidth="1"/>
    <col min="10242" max="10242" width="23.5546875" customWidth="1"/>
    <col min="10243" max="10243" width="10.88671875"/>
    <col min="10244" max="10244" width="12.6640625" customWidth="1"/>
    <col min="10245" max="10496" width="10.88671875"/>
    <col min="10497" max="10497" width="17.6640625" customWidth="1"/>
    <col min="10498" max="10498" width="23.5546875" customWidth="1"/>
    <col min="10499" max="10499" width="10.88671875"/>
    <col min="10500" max="10500" width="12.6640625" customWidth="1"/>
    <col min="10501" max="10752" width="10.88671875"/>
    <col min="10753" max="10753" width="17.6640625" customWidth="1"/>
    <col min="10754" max="10754" width="23.5546875" customWidth="1"/>
    <col min="10755" max="10755" width="10.88671875"/>
    <col min="10756" max="10756" width="12.6640625" customWidth="1"/>
    <col min="10757" max="11008" width="10.88671875"/>
    <col min="11009" max="11009" width="17.6640625" customWidth="1"/>
    <col min="11010" max="11010" width="23.5546875" customWidth="1"/>
    <col min="11011" max="11011" width="10.88671875"/>
    <col min="11012" max="11012" width="12.6640625" customWidth="1"/>
    <col min="11013" max="11264" width="10.88671875"/>
    <col min="11265" max="11265" width="17.6640625" customWidth="1"/>
    <col min="11266" max="11266" width="23.5546875" customWidth="1"/>
    <col min="11267" max="11267" width="10.88671875"/>
    <col min="11268" max="11268" width="12.6640625" customWidth="1"/>
    <col min="11269" max="11520" width="10.88671875"/>
    <col min="11521" max="11521" width="17.6640625" customWidth="1"/>
    <col min="11522" max="11522" width="23.5546875" customWidth="1"/>
    <col min="11523" max="11523" width="10.88671875"/>
    <col min="11524" max="11524" width="12.6640625" customWidth="1"/>
    <col min="11525" max="11776" width="10.88671875"/>
    <col min="11777" max="11777" width="17.6640625" customWidth="1"/>
    <col min="11778" max="11778" width="23.5546875" customWidth="1"/>
    <col min="11779" max="11779" width="10.88671875"/>
    <col min="11780" max="11780" width="12.6640625" customWidth="1"/>
    <col min="11781" max="12032" width="10.88671875"/>
    <col min="12033" max="12033" width="17.6640625" customWidth="1"/>
    <col min="12034" max="12034" width="23.5546875" customWidth="1"/>
    <col min="12035" max="12035" width="10.88671875"/>
    <col min="12036" max="12036" width="12.6640625" customWidth="1"/>
    <col min="12037" max="12288" width="10.88671875"/>
    <col min="12289" max="12289" width="17.6640625" customWidth="1"/>
    <col min="12290" max="12290" width="23.5546875" customWidth="1"/>
    <col min="12291" max="12291" width="10.88671875"/>
    <col min="12292" max="12292" width="12.6640625" customWidth="1"/>
    <col min="12293" max="12544" width="10.88671875"/>
    <col min="12545" max="12545" width="17.6640625" customWidth="1"/>
    <col min="12546" max="12546" width="23.5546875" customWidth="1"/>
    <col min="12547" max="12547" width="10.88671875"/>
    <col min="12548" max="12548" width="12.6640625" customWidth="1"/>
    <col min="12549" max="12800" width="10.88671875"/>
    <col min="12801" max="12801" width="17.6640625" customWidth="1"/>
    <col min="12802" max="12802" width="23.5546875" customWidth="1"/>
    <col min="12803" max="12803" width="10.88671875"/>
    <col min="12804" max="12804" width="12.6640625" customWidth="1"/>
    <col min="12805" max="13056" width="10.88671875"/>
    <col min="13057" max="13057" width="17.6640625" customWidth="1"/>
    <col min="13058" max="13058" width="23.5546875" customWidth="1"/>
    <col min="13059" max="13059" width="10.88671875"/>
    <col min="13060" max="13060" width="12.6640625" customWidth="1"/>
    <col min="13061" max="13312" width="10.88671875"/>
    <col min="13313" max="13313" width="17.6640625" customWidth="1"/>
    <col min="13314" max="13314" width="23.5546875" customWidth="1"/>
    <col min="13315" max="13315" width="10.88671875"/>
    <col min="13316" max="13316" width="12.6640625" customWidth="1"/>
    <col min="13317" max="13568" width="10.88671875"/>
    <col min="13569" max="13569" width="17.6640625" customWidth="1"/>
    <col min="13570" max="13570" width="23.5546875" customWidth="1"/>
    <col min="13571" max="13571" width="10.88671875"/>
    <col min="13572" max="13572" width="12.6640625" customWidth="1"/>
    <col min="13573" max="13824" width="10.88671875"/>
    <col min="13825" max="13825" width="17.6640625" customWidth="1"/>
    <col min="13826" max="13826" width="23.5546875" customWidth="1"/>
    <col min="13827" max="13827" width="10.88671875"/>
    <col min="13828" max="13828" width="12.6640625" customWidth="1"/>
    <col min="13829" max="14080" width="10.88671875"/>
    <col min="14081" max="14081" width="17.6640625" customWidth="1"/>
    <col min="14082" max="14082" width="23.5546875" customWidth="1"/>
    <col min="14083" max="14083" width="10.88671875"/>
    <col min="14084" max="14084" width="12.6640625" customWidth="1"/>
    <col min="14085" max="14336" width="10.88671875"/>
    <col min="14337" max="14337" width="17.6640625" customWidth="1"/>
    <col min="14338" max="14338" width="23.5546875" customWidth="1"/>
    <col min="14339" max="14339" width="10.88671875"/>
    <col min="14340" max="14340" width="12.6640625" customWidth="1"/>
    <col min="14341" max="14592" width="10.88671875"/>
    <col min="14593" max="14593" width="17.6640625" customWidth="1"/>
    <col min="14594" max="14594" width="23.5546875" customWidth="1"/>
    <col min="14595" max="14595" width="10.88671875"/>
    <col min="14596" max="14596" width="12.6640625" customWidth="1"/>
    <col min="14597" max="14848" width="10.88671875"/>
    <col min="14849" max="14849" width="17.6640625" customWidth="1"/>
    <col min="14850" max="14850" width="23.5546875" customWidth="1"/>
    <col min="14851" max="14851" width="10.88671875"/>
    <col min="14852" max="14852" width="12.6640625" customWidth="1"/>
    <col min="14853" max="15104" width="10.88671875"/>
    <col min="15105" max="15105" width="17.6640625" customWidth="1"/>
    <col min="15106" max="15106" width="23.5546875" customWidth="1"/>
    <col min="15107" max="15107" width="10.88671875"/>
    <col min="15108" max="15108" width="12.6640625" customWidth="1"/>
    <col min="15109" max="15360" width="10.88671875"/>
    <col min="15361" max="15361" width="17.6640625" customWidth="1"/>
    <col min="15362" max="15362" width="23.5546875" customWidth="1"/>
    <col min="15363" max="15363" width="10.88671875"/>
    <col min="15364" max="15364" width="12.6640625" customWidth="1"/>
    <col min="15365" max="15616" width="10.88671875"/>
    <col min="15617" max="15617" width="17.6640625" customWidth="1"/>
    <col min="15618" max="15618" width="23.5546875" customWidth="1"/>
    <col min="15619" max="15619" width="10.88671875"/>
    <col min="15620" max="15620" width="12.6640625" customWidth="1"/>
    <col min="15621" max="15872" width="10.88671875"/>
    <col min="15873" max="15873" width="17.6640625" customWidth="1"/>
    <col min="15874" max="15874" width="23.5546875" customWidth="1"/>
    <col min="15875" max="15875" width="10.88671875"/>
    <col min="15876" max="15876" width="12.6640625" customWidth="1"/>
    <col min="15877" max="16128" width="10.88671875"/>
    <col min="16129" max="16129" width="17.6640625" customWidth="1"/>
    <col min="16130" max="16130" width="23.5546875" customWidth="1"/>
    <col min="16131" max="16131" width="10.88671875"/>
    <col min="16132" max="16132" width="12.6640625" customWidth="1"/>
    <col min="16133" max="16384" width="10.88671875"/>
  </cols>
  <sheetData>
    <row r="1" spans="1:4" ht="36.75" customHeight="1" x14ac:dyDescent="0.3">
      <c r="A1" s="497"/>
      <c r="B1" s="411" t="str">
        <f>+'2 CONTEXTO E IDENTIFICACIÓN'!B1</f>
        <v>MAPA DE RIESGOS</v>
      </c>
      <c r="C1" s="50" t="str">
        <f>+'2 CONTEXTO E IDENTIFICACIÓN'!C1</f>
        <v>CÓDIGO:</v>
      </c>
      <c r="D1" s="167">
        <f>+'2 CONTEXTO E IDENTIFICACIÓN'!D1</f>
        <v>0</v>
      </c>
    </row>
    <row r="2" spans="1:4" ht="36.75" customHeight="1" x14ac:dyDescent="0.3">
      <c r="A2" s="497"/>
      <c r="B2" s="411"/>
      <c r="C2" s="50" t="str">
        <f>+'2 CONTEXTO E IDENTIFICACIÓN'!C2</f>
        <v>VERSIÓN:</v>
      </c>
      <c r="D2" s="167">
        <f>+'2 CONTEXTO E IDENTIFICACIÓN'!D2</f>
        <v>0</v>
      </c>
    </row>
    <row r="3" spans="1:4" s="235" customFormat="1" x14ac:dyDescent="0.3">
      <c r="A3" s="322" t="s">
        <v>12</v>
      </c>
      <c r="B3" s="499" t="s">
        <v>48</v>
      </c>
      <c r="C3" s="499"/>
      <c r="D3" s="499"/>
    </row>
    <row r="4" spans="1:4" ht="69.75" customHeight="1" x14ac:dyDescent="0.3">
      <c r="A4" s="323"/>
      <c r="B4" s="500"/>
      <c r="C4" s="500"/>
      <c r="D4" s="500"/>
    </row>
    <row r="5" spans="1:4" s="236" customFormat="1" ht="91.5" customHeight="1" x14ac:dyDescent="0.3">
      <c r="A5" s="323"/>
      <c r="B5" s="500"/>
      <c r="C5" s="500"/>
      <c r="D5" s="500"/>
    </row>
    <row r="6" spans="1:4" x14ac:dyDescent="0.3">
      <c r="A6" s="324"/>
      <c r="B6" s="498"/>
      <c r="C6" s="498"/>
      <c r="D6" s="498"/>
    </row>
    <row r="7" spans="1:4" x14ac:dyDescent="0.3">
      <c r="A7" s="324"/>
      <c r="B7" s="498"/>
      <c r="C7" s="498"/>
      <c r="D7" s="498"/>
    </row>
    <row r="8" spans="1:4" x14ac:dyDescent="0.3">
      <c r="A8" s="324"/>
      <c r="B8" s="501"/>
      <c r="C8" s="501"/>
      <c r="D8" s="501"/>
    </row>
    <row r="9" spans="1:4" x14ac:dyDescent="0.3">
      <c r="A9" s="324"/>
      <c r="B9" s="498"/>
      <c r="C9" s="498"/>
      <c r="D9" s="498"/>
    </row>
    <row r="10" spans="1:4" x14ac:dyDescent="0.3">
      <c r="A10" s="325"/>
      <c r="B10" s="237"/>
      <c r="C10" s="237"/>
      <c r="D10" s="237"/>
    </row>
    <row r="11" spans="1:4" x14ac:dyDescent="0.3">
      <c r="A11" s="325"/>
      <c r="B11" s="237"/>
      <c r="C11" s="237"/>
      <c r="D11" s="237"/>
    </row>
    <row r="12" spans="1:4" x14ac:dyDescent="0.3">
      <c r="A12" s="325"/>
      <c r="B12" s="237"/>
      <c r="C12" s="237"/>
      <c r="D12" s="237"/>
    </row>
    <row r="13" spans="1:4" x14ac:dyDescent="0.3">
      <c r="A13" s="325"/>
      <c r="B13" s="237"/>
      <c r="C13" s="237"/>
      <c r="D13" s="237"/>
    </row>
    <row r="14" spans="1:4" x14ac:dyDescent="0.3">
      <c r="A14" s="325"/>
      <c r="B14" s="237"/>
      <c r="C14" s="237"/>
      <c r="D14" s="237"/>
    </row>
    <row r="15" spans="1:4" x14ac:dyDescent="0.3">
      <c r="A15" s="325"/>
      <c r="B15" s="237"/>
      <c r="C15" s="237"/>
      <c r="D15" s="237"/>
    </row>
    <row r="16" spans="1:4" x14ac:dyDescent="0.3">
      <c r="A16" s="325"/>
      <c r="B16" s="237"/>
      <c r="C16" s="237"/>
      <c r="D16" s="237"/>
    </row>
    <row r="17" spans="1:4" x14ac:dyDescent="0.3">
      <c r="A17" s="325"/>
      <c r="B17" s="237"/>
      <c r="C17" s="237"/>
      <c r="D17" s="237"/>
    </row>
    <row r="18" spans="1:4" x14ac:dyDescent="0.3">
      <c r="A18" s="325"/>
      <c r="B18" s="237"/>
      <c r="C18" s="237"/>
      <c r="D18" s="237"/>
    </row>
    <row r="19" spans="1:4" x14ac:dyDescent="0.3">
      <c r="A19" s="325"/>
      <c r="B19" s="237"/>
      <c r="C19" s="237"/>
      <c r="D19" s="237"/>
    </row>
    <row r="20" spans="1:4" x14ac:dyDescent="0.3">
      <c r="A20" s="325"/>
      <c r="B20" s="237"/>
      <c r="C20" s="237"/>
      <c r="D20" s="237"/>
    </row>
    <row r="21" spans="1:4" x14ac:dyDescent="0.3">
      <c r="A21" s="325"/>
      <c r="B21" s="237"/>
      <c r="C21" s="237"/>
      <c r="D21" s="237"/>
    </row>
    <row r="22" spans="1:4" x14ac:dyDescent="0.3">
      <c r="A22" s="325"/>
      <c r="B22" s="237"/>
      <c r="C22" s="237"/>
      <c r="D22" s="237"/>
    </row>
    <row r="23" spans="1:4" x14ac:dyDescent="0.3">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Uriosb</cp:lastModifiedBy>
  <cp:lastPrinted>2021-05-20T21:19:24Z</cp:lastPrinted>
  <dcterms:created xsi:type="dcterms:W3CDTF">2006-09-16T00:00:00Z</dcterms:created>
  <dcterms:modified xsi:type="dcterms:W3CDTF">2024-01-31T12:32:54Z</dcterms:modified>
</cp:coreProperties>
</file>